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37095" windowHeight="17055"/>
  </bookViews>
  <sheets>
    <sheet name="Rekapitulace stavby" sheetId="1" r:id="rId1"/>
    <sheet name="02 - Méněpráce" sheetId="2" r:id="rId2"/>
    <sheet name="03 - Vícepráce" sheetId="3" r:id="rId3"/>
  </sheets>
  <definedNames>
    <definedName name="_xlnm._FilterDatabase" localSheetId="1" hidden="1">'02 - Méněpráce'!$C$118:$K$140</definedName>
    <definedName name="_xlnm._FilterDatabase" localSheetId="2" hidden="1">'03 - Vícepráce'!$C$126:$K$203</definedName>
    <definedName name="_xlnm.Print_Titles" localSheetId="1">'02 - Méněpráce'!$118:$118</definedName>
    <definedName name="_xlnm.Print_Titles" localSheetId="2">'03 - Vícepráce'!$126:$126</definedName>
    <definedName name="_xlnm.Print_Titles" localSheetId="0">'Rekapitulace stavby'!$92:$92</definedName>
    <definedName name="_xlnm.Print_Area" localSheetId="1">'02 - Méněpráce'!$C$4:$J$76,'02 - Méněpráce'!$C$82:$J$100,'02 - Méněpráce'!$C$106:$J$140</definedName>
    <definedName name="_xlnm.Print_Area" localSheetId="2">'03 - Vícepráce'!$C$4:$J$76,'03 - Vícepráce'!$C$82:$J$108,'03 - Vícepráce'!$C$114:$J$203</definedName>
    <definedName name="_xlnm.Print_Area" localSheetId="0">'Rekapitulace stavby'!$D$4:$AO$76,'Rekapitulace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T184" i="3" s="1"/>
  <c r="R185" i="3"/>
  <c r="R184" i="3" s="1"/>
  <c r="P185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T168" i="3"/>
  <c r="R169" i="3"/>
  <c r="R168" i="3"/>
  <c r="P169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T129" i="3"/>
  <c r="R130" i="3"/>
  <c r="R129" i="3"/>
  <c r="P130" i="3"/>
  <c r="P129" i="3" s="1"/>
  <c r="F124" i="3"/>
  <c r="F121" i="3"/>
  <c r="E119" i="3"/>
  <c r="F92" i="3"/>
  <c r="F89" i="3"/>
  <c r="E87" i="3"/>
  <c r="J24" i="3"/>
  <c r="E24" i="3"/>
  <c r="J124" i="3" s="1"/>
  <c r="J23" i="3"/>
  <c r="J21" i="3"/>
  <c r="E21" i="3"/>
  <c r="J91" i="3"/>
  <c r="J20" i="3"/>
  <c r="J15" i="3"/>
  <c r="E15" i="3"/>
  <c r="F123" i="3"/>
  <c r="J14" i="3"/>
  <c r="J12" i="3"/>
  <c r="J121" i="3"/>
  <c r="E7" i="3"/>
  <c r="E117" i="3"/>
  <c r="J37" i="2"/>
  <c r="J36" i="2"/>
  <c r="AY95" i="1"/>
  <c r="J35" i="2"/>
  <c r="AX95" i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T120" i="2"/>
  <c r="R121" i="2"/>
  <c r="R120" i="2" s="1"/>
  <c r="P121" i="2"/>
  <c r="P120" i="2" s="1"/>
  <c r="F116" i="2"/>
  <c r="F113" i="2"/>
  <c r="E111" i="2"/>
  <c r="F92" i="2"/>
  <c r="F89" i="2"/>
  <c r="E87" i="2"/>
  <c r="J24" i="2"/>
  <c r="E24" i="2"/>
  <c r="J116" i="2"/>
  <c r="J23" i="2"/>
  <c r="J21" i="2"/>
  <c r="E21" i="2"/>
  <c r="J115" i="2"/>
  <c r="J20" i="2"/>
  <c r="J15" i="2"/>
  <c r="E15" i="2"/>
  <c r="F115" i="2" s="1"/>
  <c r="J14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139" i="2"/>
  <c r="BK135" i="2"/>
  <c r="BK131" i="2"/>
  <c r="J124" i="2"/>
  <c r="BK126" i="2"/>
  <c r="BK196" i="3"/>
  <c r="J188" i="3"/>
  <c r="BK152" i="3"/>
  <c r="BK138" i="3"/>
  <c r="J180" i="3"/>
  <c r="J166" i="3"/>
  <c r="J150" i="3"/>
  <c r="J144" i="3"/>
  <c r="J133" i="3"/>
  <c r="J198" i="3"/>
  <c r="J173" i="3"/>
  <c r="BK154" i="3"/>
  <c r="BK130" i="3"/>
  <c r="BK178" i="3"/>
  <c r="BK157" i="3"/>
  <c r="J138" i="3"/>
  <c r="BK129" i="2"/>
  <c r="BK137" i="2"/>
  <c r="BK133" i="2"/>
  <c r="J126" i="2"/>
  <c r="AS94" i="1"/>
  <c r="BK180" i="3"/>
  <c r="J148" i="3"/>
  <c r="BK202" i="3"/>
  <c r="J182" i="3"/>
  <c r="BK175" i="3"/>
  <c r="J164" i="3"/>
  <c r="BK146" i="3"/>
  <c r="BK140" i="3"/>
  <c r="J202" i="3"/>
  <c r="J185" i="3"/>
  <c r="J162" i="3"/>
  <c r="BK135" i="3"/>
  <c r="J192" i="3"/>
  <c r="BK166" i="3"/>
  <c r="J139" i="2"/>
  <c r="J137" i="2"/>
  <c r="J133" i="2"/>
  <c r="BK124" i="2"/>
  <c r="J121" i="2"/>
  <c r="BK200" i="3"/>
  <c r="J194" i="3"/>
  <c r="BK169" i="3"/>
  <c r="J142" i="3"/>
  <c r="BK192" i="3"/>
  <c r="BK185" i="3"/>
  <c r="J178" i="3"/>
  <c r="J159" i="3"/>
  <c r="J146" i="3"/>
  <c r="BK142" i="3"/>
  <c r="J130" i="3"/>
  <c r="BK194" i="3"/>
  <c r="BK164" i="3"/>
  <c r="BK148" i="3"/>
  <c r="J196" i="3"/>
  <c r="BK182" i="3"/>
  <c r="BK162" i="3"/>
  <c r="J140" i="3"/>
  <c r="J129" i="2"/>
  <c r="J135" i="2"/>
  <c r="J131" i="2"/>
  <c r="BK121" i="2"/>
  <c r="BK198" i="3"/>
  <c r="BK190" i="3"/>
  <c r="J157" i="3"/>
  <c r="BK150" i="3"/>
  <c r="J190" i="3"/>
  <c r="BK173" i="3"/>
  <c r="J154" i="3"/>
  <c r="BK144" i="3"/>
  <c r="J135" i="3"/>
  <c r="J200" i="3"/>
  <c r="J175" i="3"/>
  <c r="BK159" i="3"/>
  <c r="BK133" i="3"/>
  <c r="BK188" i="3"/>
  <c r="J169" i="3"/>
  <c r="J152" i="3"/>
  <c r="P128" i="2" l="1"/>
  <c r="BK128" i="2"/>
  <c r="J128" i="2"/>
  <c r="J99" i="2" s="1"/>
  <c r="R132" i="3"/>
  <c r="R128" i="3" s="1"/>
  <c r="T132" i="3"/>
  <c r="P137" i="3"/>
  <c r="T137" i="3"/>
  <c r="T128" i="3" s="1"/>
  <c r="P156" i="3"/>
  <c r="T156" i="3"/>
  <c r="P161" i="3"/>
  <c r="T161" i="3"/>
  <c r="BK172" i="3"/>
  <c r="T172" i="3"/>
  <c r="P187" i="3"/>
  <c r="P171" i="3" s="1"/>
  <c r="P123" i="2"/>
  <c r="P119" i="2"/>
  <c r="AU95" i="1"/>
  <c r="T123" i="2"/>
  <c r="T119" i="2" s="1"/>
  <c r="R128" i="2"/>
  <c r="BK132" i="3"/>
  <c r="J132" i="3" s="1"/>
  <c r="J99" i="3" s="1"/>
  <c r="P132" i="3"/>
  <c r="P128" i="3" s="1"/>
  <c r="P127" i="3" s="1"/>
  <c r="AU96" i="1" s="1"/>
  <c r="BK137" i="3"/>
  <c r="J137" i="3"/>
  <c r="J100" i="3"/>
  <c r="R137" i="3"/>
  <c r="BK156" i="3"/>
  <c r="J156" i="3"/>
  <c r="J101" i="3" s="1"/>
  <c r="R156" i="3"/>
  <c r="BK161" i="3"/>
  <c r="J161" i="3" s="1"/>
  <c r="J102" i="3" s="1"/>
  <c r="R161" i="3"/>
  <c r="P172" i="3"/>
  <c r="R172" i="3"/>
  <c r="BK187" i="3"/>
  <c r="J187" i="3" s="1"/>
  <c r="J107" i="3" s="1"/>
  <c r="R187" i="3"/>
  <c r="BK123" i="2"/>
  <c r="J123" i="2"/>
  <c r="J98" i="2" s="1"/>
  <c r="R123" i="2"/>
  <c r="R119" i="2" s="1"/>
  <c r="T128" i="2"/>
  <c r="T187" i="3"/>
  <c r="BK129" i="3"/>
  <c r="BK128" i="3" s="1"/>
  <c r="BK168" i="3"/>
  <c r="J168" i="3"/>
  <c r="J103" i="3" s="1"/>
  <c r="BK184" i="3"/>
  <c r="J184" i="3"/>
  <c r="J106" i="3" s="1"/>
  <c r="BK120" i="2"/>
  <c r="J120" i="2" s="1"/>
  <c r="J97" i="2" s="1"/>
  <c r="E85" i="3"/>
  <c r="F91" i="3"/>
  <c r="J92" i="3"/>
  <c r="J123" i="3"/>
  <c r="BE130" i="3"/>
  <c r="BE152" i="3"/>
  <c r="BE154" i="3"/>
  <c r="BE159" i="3"/>
  <c r="BE196" i="3"/>
  <c r="BE198" i="3"/>
  <c r="BE138" i="3"/>
  <c r="BE148" i="3"/>
  <c r="BE150" i="3"/>
  <c r="BE164" i="3"/>
  <c r="BE169" i="3"/>
  <c r="BE178" i="3"/>
  <c r="BE188" i="3"/>
  <c r="BE190" i="3"/>
  <c r="BE194" i="3"/>
  <c r="J89" i="3"/>
  <c r="BE135" i="3"/>
  <c r="BE142" i="3"/>
  <c r="BE144" i="3"/>
  <c r="BE146" i="3"/>
  <c r="BE157" i="3"/>
  <c r="BE166" i="3"/>
  <c r="BE185" i="3"/>
  <c r="BE192" i="3"/>
  <c r="BE200" i="3"/>
  <c r="BE202" i="3"/>
  <c r="BE133" i="3"/>
  <c r="BE140" i="3"/>
  <c r="BE162" i="3"/>
  <c r="BE173" i="3"/>
  <c r="BE175" i="3"/>
  <c r="BE180" i="3"/>
  <c r="BE182" i="3"/>
  <c r="E85" i="2"/>
  <c r="J89" i="2"/>
  <c r="F91" i="2"/>
  <c r="J91" i="2"/>
  <c r="J92" i="2"/>
  <c r="BE121" i="2"/>
  <c r="BE124" i="2"/>
  <c r="BE129" i="2"/>
  <c r="BE131" i="2"/>
  <c r="BE133" i="2"/>
  <c r="BE135" i="2"/>
  <c r="BE137" i="2"/>
  <c r="BE139" i="2"/>
  <c r="BE126" i="2"/>
  <c r="F37" i="2"/>
  <c r="BD95" i="1"/>
  <c r="F34" i="3"/>
  <c r="BA96" i="1"/>
  <c r="J34" i="2"/>
  <c r="AW95" i="1" s="1"/>
  <c r="F34" i="2"/>
  <c r="BA95" i="1" s="1"/>
  <c r="F35" i="3"/>
  <c r="BB96" i="1" s="1"/>
  <c r="F35" i="2"/>
  <c r="BB95" i="1"/>
  <c r="F37" i="3"/>
  <c r="BD96" i="1"/>
  <c r="F36" i="3"/>
  <c r="BC96" i="1"/>
  <c r="F36" i="2"/>
  <c r="BC95" i="1" s="1"/>
  <c r="J34" i="3"/>
  <c r="AW96" i="1" s="1"/>
  <c r="T171" i="3" l="1"/>
  <c r="T127" i="3"/>
  <c r="R171" i="3"/>
  <c r="R127" i="3"/>
  <c r="BK171" i="3"/>
  <c r="J171" i="3"/>
  <c r="J104" i="3"/>
  <c r="BK119" i="2"/>
  <c r="J119" i="2"/>
  <c r="J96" i="2"/>
  <c r="J128" i="3"/>
  <c r="J97" i="3"/>
  <c r="J129" i="3"/>
  <c r="J98" i="3"/>
  <c r="J172" i="3"/>
  <c r="J105" i="3"/>
  <c r="AU94" i="1"/>
  <c r="BD94" i="1"/>
  <c r="W33" i="1"/>
  <c r="BA94" i="1"/>
  <c r="W30" i="1"/>
  <c r="BC94" i="1"/>
  <c r="W32" i="1"/>
  <c r="J33" i="2"/>
  <c r="AV95" i="1" s="1"/>
  <c r="AT95" i="1" s="1"/>
  <c r="J33" i="3"/>
  <c r="AV96" i="1" s="1"/>
  <c r="AT96" i="1" s="1"/>
  <c r="F33" i="2"/>
  <c r="AZ95" i="1" s="1"/>
  <c r="F33" i="3"/>
  <c r="AZ96" i="1" s="1"/>
  <c r="BB94" i="1"/>
  <c r="W31" i="1" s="1"/>
  <c r="BK127" i="3" l="1"/>
  <c r="J127" i="3"/>
  <c r="J96" i="3"/>
  <c r="J30" i="2"/>
  <c r="AG95" i="1"/>
  <c r="AZ94" i="1"/>
  <c r="W29" i="1"/>
  <c r="AW94" i="1"/>
  <c r="AK30" i="1"/>
  <c r="AY94" i="1"/>
  <c r="AX94" i="1"/>
  <c r="J39" i="2" l="1"/>
  <c r="AN95" i="1"/>
  <c r="J30" i="3"/>
  <c r="AG96" i="1"/>
  <c r="AG94" i="1"/>
  <c r="AK26" i="1" s="1"/>
  <c r="AV94" i="1"/>
  <c r="AK29" i="1" s="1"/>
  <c r="AK35" i="1" l="1"/>
  <c r="J39" i="3"/>
  <c r="AN96" i="1"/>
  <c r="AT94" i="1"/>
  <c r="AN94" i="1"/>
</calcChain>
</file>

<file path=xl/sharedStrings.xml><?xml version="1.0" encoding="utf-8"?>
<sst xmlns="http://schemas.openxmlformats.org/spreadsheetml/2006/main" count="1205" uniqueCount="332">
  <si>
    <t>Export Komplet</t>
  </si>
  <si>
    <t/>
  </si>
  <si>
    <t>2.0</t>
  </si>
  <si>
    <t>ZAMOK</t>
  </si>
  <si>
    <t>False</t>
  </si>
  <si>
    <t>{41d26b82-a27f-4c7b-b542-6dabda868c61}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</si>
  <si>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</si>
  <si>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</si>
  <si>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</si>
  <si>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</si>
  <si>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</si>
  <si>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</si>
  <si>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</si>
  <si>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02</t>
  </si>
  <si>
    <t>Stavba:</t>
  </si>
  <si>
    <t>Vícepráce - méněpráce k 31.12.2024</t>
  </si>
  <si>
    <t>KSO:</t>
  </si>
  <si>
    <t>CC-CZ:</t>
  </si>
  <si>
    <t>Místo:</t>
  </si>
  <si>
    <t>ZŠ Dolní Studénky</t>
  </si>
  <si>
    <t>Datum:</t>
  </si>
  <si>
    <t>22. 1. 2025</t>
  </si>
  <si>
    <t>Zadavatel:</t>
  </si>
  <si>
    <t>IČ:</t>
  </si>
  <si>
    <t xml:space="preserve"> </t>
  </si>
  <si>
    <t>DIČ:</t>
  </si>
  <si>
    <t>Zhotovitel:</t>
  </si>
  <si>
    <t>28577132</t>
  </si>
  <si>
    <t>Experior s.r.o.</t>
  </si>
  <si>
    <t>CZ28577132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</si>
  <si>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</si>
  <si>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</si>
  <si>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</si>
  <si>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</si>
  <si>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</si>
  <si>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</si>
  <si>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</si>
  <si>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</si>
  <si>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</si>
  <si>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</si>
  <si>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</si>
  <si>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</si>
  <si>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</si>
  <si>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</si>
  <si>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</si>
  <si>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</si>
  <si>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</si>
  <si>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</si>
  <si>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</si>
  <si>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</si>
  <si>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</si>
  <si>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</si>
  <si>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</si>
  <si>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</si>
  <si>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</si>
  <si>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</si>
  <si>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</si>
  <si>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</si>
  <si>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</si>
  <si>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</si>
  <si>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</si>
  <si>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</si>
  <si>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</si>
  <si>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</si>
  <si>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</si>
  <si>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</si>
  <si>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</si>
  <si>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</si>
  <si>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</si>
  <si>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</si>
  <si>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</si>
  <si>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</si>
  <si>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</si>
  <si>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</si>
  <si>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</si>
  <si>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</si>
  <si>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</si>
  <si>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</si>
  <si>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</si>
  <si>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Méněpráce</t>
  </si>
  <si>
    <t>STA</t>
  </si>
  <si>
    <t>1</t>
  </si>
  <si>
    <t>{0bf8bf8d-83ad-4603-a7b0-bd96c9195863}</t>
  </si>
  <si>
    <t>2</t>
  </si>
  <si>
    <t>03</t>
  </si>
  <si>
    <t>Vícepráce</t>
  </si>
  <si>
    <t>{4949dcad-d8e4-41d0-8a99-58f29ed92f72}</t>
  </si>
  <si>
    <t>KRYCÍ LIST SOUPISU PRACÍ</t>
  </si>
  <si>
    <t>Objekt:</t>
  </si>
  <si>
    <t>02 - Méněpráce</t>
  </si>
  <si>
    <t>REKAPITULACE ČLENĚNÍ SOUPISU PRACÍ</t>
  </si>
  <si>
    <t>Kód dílu - Popis</t>
  </si>
  <si>
    <t>Cena celkem [CZK]</t>
  </si>
  <si>
    <t>Náklady ze soupisu prací</t>
  </si>
  <si>
    <t>-1</t>
  </si>
  <si>
    <t>002 - Základy</t>
  </si>
  <si>
    <t>712 - Povlakové krytiny</t>
  </si>
  <si>
    <t>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</si>
  <si>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</si>
  <si>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</si>
  <si>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</si>
  <si>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</si>
  <si>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</si>
  <si>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</si>
  <si>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</si>
  <si>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</si>
  <si>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</si>
  <si>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</si>
  <si>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</si>
  <si>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</si>
  <si>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</si>
  <si>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002</t>
  </si>
  <si>
    <t>Základy</t>
  </si>
  <si>
    <t>ROZPOCET</t>
  </si>
  <si>
    <t>K</t>
  </si>
  <si>
    <t>274321411</t>
  </si>
  <si>
    <t>OPRAVA ZL.č 1 - Základové pasy ze ŽB bez zvýšených nároků na prostředí tř. C 20/25</t>
  </si>
  <si>
    <t>m3</t>
  </si>
  <si>
    <t>4</t>
  </si>
  <si>
    <t>-669252072</t>
  </si>
  <si>
    <t>PP</t>
  </si>
  <si>
    <t>Základy z betonu železového (bez výztuže) pasy z betonu bez zvláštních nároků na prostředí tř. C 20/25</t>
  </si>
  <si>
    <t>712</t>
  </si>
  <si>
    <t>Povlakové krytiny</t>
  </si>
  <si>
    <t>712998201</t>
  </si>
  <si>
    <t>Montáž bezpečnostního přepadu z PVC do DN 70</t>
  </si>
  <si>
    <t>kus</t>
  </si>
  <si>
    <t>16</t>
  </si>
  <si>
    <t>-392169724</t>
  </si>
  <si>
    <t>Provedení povlakové krytiny střech - ostatní práce montáž odvodňovacího prvku nouzového atikového přepadu z PVC na dešťovou vodu do DN 70</t>
  </si>
  <si>
    <t>3</t>
  </si>
  <si>
    <t>M</t>
  </si>
  <si>
    <t>28342475</t>
  </si>
  <si>
    <t>přepad bezpečnostní atikový DN 75 s manžetou pro hydroizolaci z PVC-P</t>
  </si>
  <si>
    <t>32</t>
  </si>
  <si>
    <t>-775703874</t>
  </si>
  <si>
    <t>767</t>
  </si>
  <si>
    <t>Konstrukce zámečnické</t>
  </si>
  <si>
    <t>767330112</t>
  </si>
  <si>
    <t>Montáž tubusového světlovodu kopule s lemováním zabudovaného v rovné střeše</t>
  </si>
  <si>
    <t>-19163416</t>
  </si>
  <si>
    <t>Montáž tubusových světlovodů kopule s lemováním plochá střecha</t>
  </si>
  <si>
    <t>5</t>
  </si>
  <si>
    <t>55381003</t>
  </si>
  <si>
    <t>světlovod tubusový základní sada bez světlovodného tubusu D 350mm</t>
  </si>
  <si>
    <t>sada</t>
  </si>
  <si>
    <t>-326030224</t>
  </si>
  <si>
    <t>6</t>
  </si>
  <si>
    <t>767330122</t>
  </si>
  <si>
    <t>Montáž tubusového světlovodu tubus D přes 250 do 350 mm</t>
  </si>
  <si>
    <t>m</t>
  </si>
  <si>
    <t>-1633122236</t>
  </si>
  <si>
    <t>Montáž tubusových světlovodů tubus, průměru přes 250 do 350 mm</t>
  </si>
  <si>
    <t>7</t>
  </si>
  <si>
    <t>55381111</t>
  </si>
  <si>
    <t>světlovodný tubus D 350mm</t>
  </si>
  <si>
    <t>-388783200</t>
  </si>
  <si>
    <t>8</t>
  </si>
  <si>
    <t>767330132</t>
  </si>
  <si>
    <t>Montáž tubusového světlovodu rozptylovač světla D přes 250 do 350 mm</t>
  </si>
  <si>
    <t>-5034820</t>
  </si>
  <si>
    <t>Montáž tubusových světlovodů rozptylovač světla přes 250 do 350 mm</t>
  </si>
  <si>
    <t>9</t>
  </si>
  <si>
    <t>55381054</t>
  </si>
  <si>
    <t>difuzér tubusového světlovodu dekor Al</t>
  </si>
  <si>
    <t>-591865097</t>
  </si>
  <si>
    <t>03 - Vícepráce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</si>
  <si>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</si>
  <si>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</si>
  <si>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</si>
  <si>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</si>
  <si>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</si>
  <si>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</si>
  <si>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</si>
  <si>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</si>
  <si>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766 - Konstrukce truhlářské</t>
  </si>
  <si>
    <t xml:space="preserve">    767 - Konstrukce zámečnické</t>
  </si>
  <si>
    <t>HSV</t>
  </si>
  <si>
    <t>Práce a dodávky HSV</t>
  </si>
  <si>
    <t>Zakládání</t>
  </si>
  <si>
    <t>Základové pasy ze ŽB bez zvýšených nároků na prostředí tř. C 20/25 - doplnění ke kamenným základům</t>
  </si>
  <si>
    <t>-827537430</t>
  </si>
  <si>
    <t>Svislé a kompletní konstrukce</t>
  </si>
  <si>
    <t>342272225</t>
  </si>
  <si>
    <t>Příčka z pórobetonových hladkých tvárnic na tenkovrstvou maltu tl 100 mm</t>
  </si>
  <si>
    <t>m2</t>
  </si>
  <si>
    <t>-339089941</t>
  </si>
  <si>
    <t>Příčky z pórobetonových tvárnic hladkých na tenké maltové lože objemová hmotnost do 500 kg/m3, tloušťka příčky 100 mm</t>
  </si>
  <si>
    <t>342291111</t>
  </si>
  <si>
    <t>Ukotvení příček montážní polyuretanovou pěnou tl příčky do 100 mm</t>
  </si>
  <si>
    <t>-195431420</t>
  </si>
  <si>
    <t>Ukotvení příček polyuretanovou pěnou, tl. příčky do 100 mm</t>
  </si>
  <si>
    <t>Úpravy povrchů, podlahy a osazování výplní</t>
  </si>
  <si>
    <t>612131101</t>
  </si>
  <si>
    <t>Cementový postřik vnitřních stěn nanášený celoplošně ručně - na kamennou zeď a nad ní</t>
  </si>
  <si>
    <t>-2083031471</t>
  </si>
  <si>
    <t>Podkladní a spojovací vrstva vnitřních omítaných ploch cementový postřik nanášený ručně celoplošně stěn</t>
  </si>
  <si>
    <t>612131121</t>
  </si>
  <si>
    <t>Penetrační disperzní nátěr vnitřních stěn nanášený ručně</t>
  </si>
  <si>
    <t>1594858078</t>
  </si>
  <si>
    <t>Podkladní a spojovací vrstva vnitřních omítaných ploch penetrace disperzní nanášená ručně stěn</t>
  </si>
  <si>
    <t>612142001</t>
  </si>
  <si>
    <t>Pletivo sklovláknité vnitřních stěn vtlačené do tmelu</t>
  </si>
  <si>
    <t>-1467888583</t>
  </si>
  <si>
    <t>Pletivo vnitřních ploch v ploše nebo pruzích, na plném podkladu sklovláknité vtlačené do tmelu včetně tmelu stěn</t>
  </si>
  <si>
    <t>612321121</t>
  </si>
  <si>
    <t>Vápenocementová omítka hladká jednovrstvá vnitřních stěn nanášená ručně - na kamennou zeď - výplň mezi přizdívkou a izolací</t>
  </si>
  <si>
    <t>-1185292584</t>
  </si>
  <si>
    <t>Omítka vápenocementová vnitřních ploch nanášená ručně jednovrstvá, tloušťky do 10 mm hladká svislých konstrukcí stěn</t>
  </si>
  <si>
    <t>612321121 - 1</t>
  </si>
  <si>
    <t>Vápenocementová omítka hladká jednovrstvá vnitřních stěn nanášená ručně - nad kamenným zdivem</t>
  </si>
  <si>
    <t>-1013086258</t>
  </si>
  <si>
    <t>612321191</t>
  </si>
  <si>
    <t>Příplatek k vápenocementové omítce vnitřních stěn za každých dalších 5 mm tloušťky ručně</t>
  </si>
  <si>
    <t>-1746816801</t>
  </si>
  <si>
    <t>Omítka vápenocementová vnitřních ploch nanášená ručně Příplatek k cenám za každých dalších i započatých 5 mm tloušťky omítky přes 10 mm stěn</t>
  </si>
  <si>
    <t>10</t>
  </si>
  <si>
    <t>612323111</t>
  </si>
  <si>
    <t>Vápenocementová omítka hladkých vnitřních stěn tloušťky do 5 mm nanášená ručně</t>
  </si>
  <si>
    <t>1141165871</t>
  </si>
  <si>
    <t>Omítka vápenocementová vnitřních ploch hladkých nanášená ručně jednovrstvá hladká, na neomítnutý bezesparý podklad, tloušťky do 5 mm stěn</t>
  </si>
  <si>
    <t>11</t>
  </si>
  <si>
    <t>612325131</t>
  </si>
  <si>
    <t>Omítka sanační jádrová vnitřních stěn nanášená ručně</t>
  </si>
  <si>
    <t>2044297240</t>
  </si>
  <si>
    <t>Omítka sanační vnitřních ploch jádrová tloušťky do 15 mm nanášená ručně svislých konstrukcí stěn</t>
  </si>
  <si>
    <t>R3</t>
  </si>
  <si>
    <t xml:space="preserve">Zaházení hrubou omítkou drážky v původní stěně 100 x 100 mm </t>
  </si>
  <si>
    <t>bm</t>
  </si>
  <si>
    <t>169421396</t>
  </si>
  <si>
    <t>Omítka vápenocementová vnitřních ploch nanášená ručně jednovrstvá, tloušťky do 10 mm hladká svislých konstrukcí pilířů nebo sloupů</t>
  </si>
  <si>
    <t>Ostatní konstrukce a práce, bourání</t>
  </si>
  <si>
    <t>13</t>
  </si>
  <si>
    <t>961055111</t>
  </si>
  <si>
    <t>Bourání základů ze ŽB</t>
  </si>
  <si>
    <t>-1273581096</t>
  </si>
  <si>
    <t>Bourání základů z betonu železového</t>
  </si>
  <si>
    <t>14</t>
  </si>
  <si>
    <t>978021191</t>
  </si>
  <si>
    <t>Otlučení (osekání) cementových omítek vnitřních stěn v rozsahu do 100 % (tloušťka 60 mm)</t>
  </si>
  <si>
    <t>1452628021</t>
  </si>
  <si>
    <t>Otlučení cementových vnitřních ploch stěn, v rozsahu do 100 %</t>
  </si>
  <si>
    <t>997</t>
  </si>
  <si>
    <t>Přesun sutě</t>
  </si>
  <si>
    <t>15</t>
  </si>
  <si>
    <t>997013151</t>
  </si>
  <si>
    <t>Vnitrostaveništní doprava suti a vybouraných hmot pro budovy v do 6 m s omezením mechanizace</t>
  </si>
  <si>
    <t>t</t>
  </si>
  <si>
    <t>1400314039</t>
  </si>
  <si>
    <t>Vnitrostaveništní doprava suti a vybouraných hmot vodorovně do 50 m s naložením s omezením mechanizace pro budovy a haly výšky do 6 m</t>
  </si>
  <si>
    <t>997013501</t>
  </si>
  <si>
    <t>Odvoz suti a vybouraných hmot na skládku nebo meziskládku do 1 km se složením</t>
  </si>
  <si>
    <t>1768219469</t>
  </si>
  <si>
    <t>Odvoz suti a vybouraných hmot na skládku nebo meziskládku se složením, na vzdálenost do 1 km</t>
  </si>
  <si>
    <t>17</t>
  </si>
  <si>
    <t>997013871</t>
  </si>
  <si>
    <t>Poplatek za uložení stavebního odpadu na recyklační skládce (skládkovné) směsného stavebního a demoličního kód odpadu 17 09 04</t>
  </si>
  <si>
    <t>1591824326</t>
  </si>
  <si>
    <t>Poplatek za uložení stavebního odpadu na recyklační skládce (skládkovné) směsného stavebního a demoličního zatříděného do Katalogu odpadů pod kódem 17 09 04</t>
  </si>
  <si>
    <t>18</t>
  </si>
  <si>
    <t>R7</t>
  </si>
  <si>
    <t>Světlíky - rozrážecí klíny</t>
  </si>
  <si>
    <t>ks</t>
  </si>
  <si>
    <t>-855398352</t>
  </si>
  <si>
    <t>Provedení povlakové krytiny střech plochých do 10° natěradly a tmely za studena nástřikem plastickou stěrkou</t>
  </si>
  <si>
    <t>PSV</t>
  </si>
  <si>
    <t>Práce a dodávky PSV</t>
  </si>
  <si>
    <t>711</t>
  </si>
  <si>
    <t>Izolace proti vodě, vlhkosti a plynům</t>
  </si>
  <si>
    <t>19</t>
  </si>
  <si>
    <t>711411001</t>
  </si>
  <si>
    <t>Provedení izolace proti tlakové vodě vodorovné za studena nátěrem penetračním</t>
  </si>
  <si>
    <t>-337880960</t>
  </si>
  <si>
    <t>Provedení izolace proti povrchové a podpovrchové tlakové vodě natěradly a tmely za studena na ploše vodorovné V nátěrem penetračním</t>
  </si>
  <si>
    <t>20</t>
  </si>
  <si>
    <t>11163150</t>
  </si>
  <si>
    <t>lak penetrační asfaltový</t>
  </si>
  <si>
    <t>774030163</t>
  </si>
  <si>
    <t>VV</t>
  </si>
  <si>
    <t>30*0,00033 'Přepočtené koeficientem množství</t>
  </si>
  <si>
    <t>711442559</t>
  </si>
  <si>
    <t>Provedení izolace proti tlakové vodě svislé přitavením pásu NAIP</t>
  </si>
  <si>
    <t>-1527635969</t>
  </si>
  <si>
    <t>Provedení izolace proti povrchové a podpovrchové tlakové vodě pásy přitavením NAIP na ploše svislé S</t>
  </si>
  <si>
    <t>22</t>
  </si>
  <si>
    <t>62856011</t>
  </si>
  <si>
    <t>pás asfaltový natavitelný modifikovaný SBS s vložkou z hliníkové fólie s textilií a spalitelnou PE fólií nebo jemnozrnným minerálním posypem na horním povrchu tl 4,0mm</t>
  </si>
  <si>
    <t>1714391451</t>
  </si>
  <si>
    <t>23</t>
  </si>
  <si>
    <t>R2</t>
  </si>
  <si>
    <t>Tekutá hydroizolace svislé stěny - Bormit 2 K</t>
  </si>
  <si>
    <t>1358241103</t>
  </si>
  <si>
    <t>766</t>
  </si>
  <si>
    <t>Konstrukce truhlářské</t>
  </si>
  <si>
    <t>24</t>
  </si>
  <si>
    <t>R4</t>
  </si>
  <si>
    <t>Parapet na odskok na zdi</t>
  </si>
  <si>
    <t>-1576330827</t>
  </si>
  <si>
    <t>Montáž dřevěných stěn plných, s výplní palubovkou nebo překližkou, výšky do 2,75 m</t>
  </si>
  <si>
    <t>25</t>
  </si>
  <si>
    <t>R.1</t>
  </si>
  <si>
    <t>Montáž světlíků</t>
  </si>
  <si>
    <t>-2017596704</t>
  </si>
  <si>
    <t>Montáž světlíků hřebenových s ocelovou konstrukcí obrubníků bez zasklení na železobetonové vazníky, rozpětí 4500 mm</t>
  </si>
  <si>
    <t>26</t>
  </si>
  <si>
    <t>VEL.CFP0600600073QV</t>
  </si>
  <si>
    <t>SVĚTLÍK SE ZASKLENÍM, NEOTEVÍRAVÝ CFP 060060 0073QV</t>
  </si>
  <si>
    <t>1879114844</t>
  </si>
  <si>
    <t>27</t>
  </si>
  <si>
    <t>VEL.ISD0600600010G</t>
  </si>
  <si>
    <t>POLYKARBONÁTOVÁ KOPULE ČIRÁ ISD 060060 0010G</t>
  </si>
  <si>
    <t>-1822518799</t>
  </si>
  <si>
    <t>28</t>
  </si>
  <si>
    <t>VEL.CVP0600600673QVA</t>
  </si>
  <si>
    <t>SVĚTLÍK SE ZASKLENÍM, ELEKTRICKÝ CVP 060060 0673QVA</t>
  </si>
  <si>
    <t>-2109742509</t>
  </si>
  <si>
    <t>29</t>
  </si>
  <si>
    <t>VEL.ZCE0600600015</t>
  </si>
  <si>
    <t>ZVEDACÍ RÁM S NÁBĚHEM ZCE 060060 0015</t>
  </si>
  <si>
    <t>2018180788</t>
  </si>
  <si>
    <t>30</t>
  </si>
  <si>
    <t>VEL.ZCE0600601015</t>
  </si>
  <si>
    <t>ZVEDACÍ RÁM BEZ NÁBĚHU ZCE 060060 1015</t>
  </si>
  <si>
    <t>-1789530870</t>
  </si>
  <si>
    <t>31</t>
  </si>
  <si>
    <t>VEL.MSG0600606090WL</t>
  </si>
  <si>
    <t>VENKOVNÍ MARKÝZA PRO SVĚTLÍK NA SOL.P. MSG 060060 6090WL</t>
  </si>
  <si>
    <t>-1081748832</t>
  </si>
  <si>
    <t>R6</t>
  </si>
  <si>
    <t>Úprava velikosti světlíků profilem L 100 x 1500 mm délky 620 mm, svářování</t>
  </si>
  <si>
    <t>1480075372</t>
  </si>
  <si>
    <t>Základy z betonu železového (bez výztuže) pasy z betonu bez zvláštních nároků na prostředí tř. C 30/37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</si>
</sst>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BE94" sqref="BE9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pans="1:74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21" t="s">
        <v>13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0"/>
      <c r="AL5" s="20"/>
      <c r="AM5" s="20"/>
      <c r="AN5" s="20"/>
      <c r="AO5" s="20"/>
      <c r="AP5" s="20"/>
      <c r="AQ5" s="20"/>
      <c r="AR5" s="18"/>
      <c r="BS5" s="15" t="s">
        <v>6</v>
      </c>
    </row>
    <row r="6" spans="1:74" s="1" customFormat="1" ht="36.950000000000003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23" t="s">
        <v>15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0"/>
      <c r="AL6" s="20"/>
      <c r="AM6" s="20"/>
      <c r="AN6" s="20"/>
      <c r="AO6" s="20"/>
      <c r="AP6" s="20"/>
      <c r="AQ6" s="20"/>
      <c r="AR6" s="18"/>
      <c r="BS6" s="15" t="s">
        <v>6</v>
      </c>
    </row>
    <row r="7" spans="1:74" s="1" customFormat="1" ht="12" customHeight="1">
      <c r="B7" s="19"/>
      <c r="C7" s="20"/>
      <c r="D7" s="26" t="s">
        <v>16</v>
      </c>
      <c r="E7" s="20"/>
      <c r="F7" s="20"/>
      <c r="G7" s="20"/>
      <c r="H7" s="20"/>
      <c r="I7" s="20"/>
      <c r="J7" s="20"/>
      <c r="K7" s="24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17</v>
      </c>
      <c r="AL7" s="20"/>
      <c r="AM7" s="20"/>
      <c r="AN7" s="24" t="s">
        <v>1</v>
      </c>
      <c r="AO7" s="20"/>
      <c r="AP7" s="20"/>
      <c r="AQ7" s="20"/>
      <c r="AR7" s="18"/>
      <c r="BS7" s="15" t="s">
        <v>6</v>
      </c>
    </row>
    <row r="8" spans="1:74" s="1" customFormat="1" ht="12" customHeight="1">
      <c r="B8" s="19"/>
      <c r="C8" s="20"/>
      <c r="D8" s="26" t="s">
        <v>18</v>
      </c>
      <c r="E8" s="20"/>
      <c r="F8" s="20"/>
      <c r="G8" s="20"/>
      <c r="H8" s="20"/>
      <c r="I8" s="20"/>
      <c r="J8" s="20"/>
      <c r="K8" s="24" t="s">
        <v>19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20</v>
      </c>
      <c r="AL8" s="20"/>
      <c r="AM8" s="20"/>
      <c r="AN8" s="24" t="s">
        <v>21</v>
      </c>
      <c r="AO8" s="20"/>
      <c r="AP8" s="20"/>
      <c r="AQ8" s="20"/>
      <c r="AR8" s="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6</v>
      </c>
    </row>
    <row r="10" spans="1:74" s="1" customFormat="1" ht="12" customHeight="1">
      <c r="B10" s="19"/>
      <c r="C10" s="20"/>
      <c r="D10" s="26" t="s">
        <v>22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23</v>
      </c>
      <c r="AL10" s="20"/>
      <c r="AM10" s="20"/>
      <c r="AN10" s="24" t="s">
        <v>1</v>
      </c>
      <c r="AO10" s="20"/>
      <c r="AP10" s="20"/>
      <c r="AQ10" s="20"/>
      <c r="AR10" s="18"/>
      <c r="BS10" s="15" t="s">
        <v>6</v>
      </c>
    </row>
    <row r="11" spans="1:74" s="1" customFormat="1" ht="18.399999999999999" customHeight="1">
      <c r="B11" s="19"/>
      <c r="C11" s="20"/>
      <c r="D11" s="20"/>
      <c r="E11" s="24" t="s">
        <v>24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25</v>
      </c>
      <c r="AL11" s="20"/>
      <c r="AM11" s="20"/>
      <c r="AN11" s="24" t="s">
        <v>1</v>
      </c>
      <c r="AO11" s="20"/>
      <c r="AP11" s="20"/>
      <c r="AQ11" s="20"/>
      <c r="AR11" s="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6</v>
      </c>
    </row>
    <row r="13" spans="1:74" s="1" customFormat="1" ht="12" customHeight="1">
      <c r="B13" s="19"/>
      <c r="C13" s="20"/>
      <c r="D13" s="26" t="s">
        <v>26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23</v>
      </c>
      <c r="AL13" s="20"/>
      <c r="AM13" s="20"/>
      <c r="AN13" s="24" t="s">
        <v>27</v>
      </c>
      <c r="AO13" s="20"/>
      <c r="AP13" s="20"/>
      <c r="AQ13" s="20"/>
      <c r="AR13" s="18"/>
      <c r="BS13" s="15" t="s">
        <v>6</v>
      </c>
    </row>
    <row r="14" spans="1:74" ht="12.75">
      <c r="B14" s="19"/>
      <c r="C14" s="20"/>
      <c r="D14" s="20"/>
      <c r="E14" s="24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25</v>
      </c>
      <c r="AL14" s="20"/>
      <c r="AM14" s="20"/>
      <c r="AN14" s="24" t="s">
        <v>29</v>
      </c>
      <c r="AO14" s="20"/>
      <c r="AP14" s="20"/>
      <c r="AQ14" s="20"/>
      <c r="AR14" s="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>
      <c r="B16" s="19"/>
      <c r="C16" s="20"/>
      <c r="D16" s="26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23</v>
      </c>
      <c r="AL16" s="20"/>
      <c r="AM16" s="20"/>
      <c r="AN16" s="24" t="s">
        <v>1</v>
      </c>
      <c r="AO16" s="20"/>
      <c r="AP16" s="20"/>
      <c r="AQ16" s="20"/>
      <c r="AR16" s="18"/>
      <c r="BS16" s="15" t="s">
        <v>4</v>
      </c>
    </row>
    <row r="17" spans="1:71" s="1" customFormat="1" ht="18.399999999999999" customHeight="1">
      <c r="B17" s="19"/>
      <c r="C17" s="20"/>
      <c r="D17" s="20"/>
      <c r="E17" s="24" t="s">
        <v>24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25</v>
      </c>
      <c r="AL17" s="20"/>
      <c r="AM17" s="20"/>
      <c r="AN17" s="24" t="s">
        <v>1</v>
      </c>
      <c r="AO17" s="20"/>
      <c r="AP17" s="20"/>
      <c r="AQ17" s="20"/>
      <c r="AR17" s="18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pans="1:71" s="1" customFormat="1" ht="12" customHeight="1">
      <c r="B19" s="19"/>
      <c r="C19" s="20"/>
      <c r="D19" s="26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23</v>
      </c>
      <c r="AL19" s="20"/>
      <c r="AM19" s="20"/>
      <c r="AN19" s="24" t="s">
        <v>1</v>
      </c>
      <c r="AO19" s="20"/>
      <c r="AP19" s="20"/>
      <c r="AQ19" s="20"/>
      <c r="AR19" s="18"/>
      <c r="BS19" s="15" t="s">
        <v>6</v>
      </c>
    </row>
    <row r="20" spans="1:71" s="1" customFormat="1" ht="18.399999999999999" customHeight="1">
      <c r="B20" s="19"/>
      <c r="C20" s="20"/>
      <c r="D20" s="20"/>
      <c r="E20" s="24" t="s">
        <v>24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25</v>
      </c>
      <c r="AL20" s="20"/>
      <c r="AM20" s="20"/>
      <c r="AN20" s="24" t="s">
        <v>1</v>
      </c>
      <c r="AO20" s="20"/>
      <c r="AP20" s="20"/>
      <c r="AQ20" s="20"/>
      <c r="AR20" s="18"/>
      <c r="BS20" s="15" t="s">
        <v>31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>
      <c r="B22" s="19"/>
      <c r="C22" s="20"/>
      <c r="D22" s="26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16.5" customHeight="1">
      <c r="B23" s="19"/>
      <c r="C23" s="20"/>
      <c r="D23" s="20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0"/>
      <c r="AP23" s="20"/>
      <c r="AQ23" s="20"/>
      <c r="AR23" s="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5" customHeight="1">
      <c r="B25" s="19"/>
      <c r="C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0"/>
      <c r="AQ25" s="20"/>
      <c r="AR25" s="18"/>
    </row>
    <row r="26" spans="1:71" s="2" customFormat="1" ht="25.9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5">
        <f>ROUND(AG94,2)</f>
        <v>196586.54</v>
      </c>
      <c r="AL26" s="226"/>
      <c r="AM26" s="226"/>
      <c r="AN26" s="226"/>
      <c r="AO26" s="226"/>
      <c r="AP26" s="31"/>
      <c r="AQ26" s="31"/>
      <c r="AR26" s="34"/>
      <c r="BE26" s="29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9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27" t="s">
        <v>35</v>
      </c>
      <c r="M28" s="227"/>
      <c r="N28" s="227"/>
      <c r="O28" s="227"/>
      <c r="P28" s="227"/>
      <c r="Q28" s="31"/>
      <c r="R28" s="31"/>
      <c r="S28" s="31"/>
      <c r="T28" s="31"/>
      <c r="U28" s="31"/>
      <c r="V28" s="31"/>
      <c r="W28" s="227" t="s">
        <v>36</v>
      </c>
      <c r="X28" s="227"/>
      <c r="Y28" s="227"/>
      <c r="Z28" s="227"/>
      <c r="AA28" s="227"/>
      <c r="AB28" s="227"/>
      <c r="AC28" s="227"/>
      <c r="AD28" s="227"/>
      <c r="AE28" s="227"/>
      <c r="AF28" s="31"/>
      <c r="AG28" s="31"/>
      <c r="AH28" s="31"/>
      <c r="AI28" s="31"/>
      <c r="AJ28" s="31"/>
      <c r="AK28" s="227" t="s">
        <v>37</v>
      </c>
      <c r="AL28" s="227"/>
      <c r="AM28" s="227"/>
      <c r="AN28" s="227"/>
      <c r="AO28" s="227"/>
      <c r="AP28" s="31"/>
      <c r="AQ28" s="31"/>
      <c r="AR28" s="34"/>
      <c r="BE28" s="29"/>
    </row>
    <row r="29" spans="1:71" s="3" customFormat="1" ht="14.45" customHeight="1">
      <c r="B29" s="35"/>
      <c r="C29" s="36"/>
      <c r="D29" s="26" t="s">
        <v>38</v>
      </c>
      <c r="E29" s="36"/>
      <c r="F29" s="26" t="s">
        <v>39</v>
      </c>
      <c r="G29" s="36"/>
      <c r="H29" s="36"/>
      <c r="I29" s="36"/>
      <c r="J29" s="36"/>
      <c r="K29" s="36"/>
      <c r="L29" s="230">
        <v>0.21</v>
      </c>
      <c r="M29" s="229"/>
      <c r="N29" s="229"/>
      <c r="O29" s="229"/>
      <c r="P29" s="229"/>
      <c r="Q29" s="36"/>
      <c r="R29" s="36"/>
      <c r="S29" s="36"/>
      <c r="T29" s="36"/>
      <c r="U29" s="36"/>
      <c r="V29" s="36"/>
      <c r="W29" s="228">
        <f>ROUND(AZ94, 2)</f>
        <v>196586.54</v>
      </c>
      <c r="X29" s="229"/>
      <c r="Y29" s="229"/>
      <c r="Z29" s="229"/>
      <c r="AA29" s="229"/>
      <c r="AB29" s="229"/>
      <c r="AC29" s="229"/>
      <c r="AD29" s="229"/>
      <c r="AE29" s="229"/>
      <c r="AF29" s="36"/>
      <c r="AG29" s="36"/>
      <c r="AH29" s="36"/>
      <c r="AI29" s="36"/>
      <c r="AJ29" s="36"/>
      <c r="AK29" s="228">
        <f>ROUND(AV94, 2)</f>
        <v>41283.17</v>
      </c>
      <c r="AL29" s="229"/>
      <c r="AM29" s="229"/>
      <c r="AN29" s="229"/>
      <c r="AO29" s="229"/>
      <c r="AP29" s="36"/>
      <c r="AQ29" s="36"/>
      <c r="AR29" s="37"/>
    </row>
    <row r="30" spans="1:71" s="3" customFormat="1" ht="14.45" customHeight="1">
      <c r="B30" s="35"/>
      <c r="C30" s="36"/>
      <c r="D30" s="36"/>
      <c r="E30" s="36"/>
      <c r="F30" s="26" t="s">
        <v>40</v>
      </c>
      <c r="G30" s="36"/>
      <c r="H30" s="36"/>
      <c r="I30" s="36"/>
      <c r="J30" s="36"/>
      <c r="K30" s="36"/>
      <c r="L30" s="230">
        <v>0.12</v>
      </c>
      <c r="M30" s="229"/>
      <c r="N30" s="229"/>
      <c r="O30" s="229"/>
      <c r="P30" s="229"/>
      <c r="Q30" s="36"/>
      <c r="R30" s="36"/>
      <c r="S30" s="36"/>
      <c r="T30" s="36"/>
      <c r="U30" s="36"/>
      <c r="V30" s="36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6"/>
      <c r="AG30" s="36"/>
      <c r="AH30" s="36"/>
      <c r="AI30" s="36"/>
      <c r="AJ30" s="36"/>
      <c r="AK30" s="228">
        <f>ROUND(AW94, 2)</f>
        <v>0</v>
      </c>
      <c r="AL30" s="229"/>
      <c r="AM30" s="229"/>
      <c r="AN30" s="229"/>
      <c r="AO30" s="229"/>
      <c r="AP30" s="36"/>
      <c r="AQ30" s="36"/>
      <c r="AR30" s="37"/>
    </row>
    <row r="31" spans="1:71" s="3" customFormat="1" ht="14.45" hidden="1" customHeight="1">
      <c r="B31" s="35"/>
      <c r="C31" s="36"/>
      <c r="D31" s="36"/>
      <c r="E31" s="36"/>
      <c r="F31" s="26" t="s">
        <v>41</v>
      </c>
      <c r="G31" s="36"/>
      <c r="H31" s="36"/>
      <c r="I31" s="36"/>
      <c r="J31" s="36"/>
      <c r="K31" s="36"/>
      <c r="L31" s="230">
        <v>0.21</v>
      </c>
      <c r="M31" s="229"/>
      <c r="N31" s="229"/>
      <c r="O31" s="229"/>
      <c r="P31" s="229"/>
      <c r="Q31" s="36"/>
      <c r="R31" s="36"/>
      <c r="S31" s="36"/>
      <c r="T31" s="36"/>
      <c r="U31" s="36"/>
      <c r="V31" s="36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6"/>
      <c r="AG31" s="36"/>
      <c r="AH31" s="36"/>
      <c r="AI31" s="36"/>
      <c r="AJ31" s="36"/>
      <c r="AK31" s="228">
        <v>0</v>
      </c>
      <c r="AL31" s="229"/>
      <c r="AM31" s="229"/>
      <c r="AN31" s="229"/>
      <c r="AO31" s="229"/>
      <c r="AP31" s="36"/>
      <c r="AQ31" s="36"/>
      <c r="AR31" s="37"/>
    </row>
    <row r="32" spans="1:71" s="3" customFormat="1" ht="14.45" hidden="1" customHeight="1">
      <c r="B32" s="35"/>
      <c r="C32" s="36"/>
      <c r="D32" s="36"/>
      <c r="E32" s="36"/>
      <c r="F32" s="26" t="s">
        <v>42</v>
      </c>
      <c r="G32" s="36"/>
      <c r="H32" s="36"/>
      <c r="I32" s="36"/>
      <c r="J32" s="36"/>
      <c r="K32" s="36"/>
      <c r="L32" s="230">
        <v>0.12</v>
      </c>
      <c r="M32" s="229"/>
      <c r="N32" s="229"/>
      <c r="O32" s="229"/>
      <c r="P32" s="229"/>
      <c r="Q32" s="36"/>
      <c r="R32" s="36"/>
      <c r="S32" s="36"/>
      <c r="T32" s="36"/>
      <c r="U32" s="36"/>
      <c r="V32" s="36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6"/>
      <c r="AG32" s="36"/>
      <c r="AH32" s="36"/>
      <c r="AI32" s="36"/>
      <c r="AJ32" s="36"/>
      <c r="AK32" s="228">
        <v>0</v>
      </c>
      <c r="AL32" s="229"/>
      <c r="AM32" s="229"/>
      <c r="AN32" s="229"/>
      <c r="AO32" s="229"/>
      <c r="AP32" s="36"/>
      <c r="AQ32" s="36"/>
      <c r="AR32" s="37"/>
    </row>
    <row r="33" spans="1:57" s="3" customFormat="1" ht="14.45" hidden="1" customHeight="1">
      <c r="B33" s="35"/>
      <c r="C33" s="36"/>
      <c r="D33" s="36"/>
      <c r="E33" s="36"/>
      <c r="F33" s="26" t="s">
        <v>43</v>
      </c>
      <c r="G33" s="36"/>
      <c r="H33" s="36"/>
      <c r="I33" s="36"/>
      <c r="J33" s="36"/>
      <c r="K33" s="36"/>
      <c r="L33" s="230">
        <v>0</v>
      </c>
      <c r="M33" s="229"/>
      <c r="N33" s="229"/>
      <c r="O33" s="229"/>
      <c r="P33" s="229"/>
      <c r="Q33" s="36"/>
      <c r="R33" s="36"/>
      <c r="S33" s="36"/>
      <c r="T33" s="36"/>
      <c r="U33" s="36"/>
      <c r="V33" s="36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6"/>
      <c r="AG33" s="36"/>
      <c r="AH33" s="36"/>
      <c r="AI33" s="36"/>
      <c r="AJ33" s="36"/>
      <c r="AK33" s="228">
        <v>0</v>
      </c>
      <c r="AL33" s="229"/>
      <c r="AM33" s="229"/>
      <c r="AN33" s="229"/>
      <c r="AO33" s="229"/>
      <c r="AP33" s="36"/>
      <c r="AQ33" s="36"/>
      <c r="AR33" s="3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9"/>
    </row>
    <row r="35" spans="1:57" s="2" customFormat="1" ht="25.9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31" t="s">
        <v>46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237869.71000000002</v>
      </c>
      <c r="AL35" s="232"/>
      <c r="AM35" s="232"/>
      <c r="AN35" s="232"/>
      <c r="AO35" s="234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hidden="1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hidden="1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hidden="1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hidden="1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hidden="1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hidden="1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hidden="1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hidden="1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hidden="1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hidden="1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hidden="1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hidden="1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hidden="1" customHeight="1">
      <c r="B49" s="42"/>
      <c r="C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 ht="11.25" hidden="1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 hidden="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 hidden="1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 hidden="1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 hidden="1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 hidden="1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 hidden="1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 hidden="1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 hidden="1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 hidden="1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 hidden="1">
      <c r="A60" s="29"/>
      <c r="B60" s="30"/>
      <c r="C60" s="31"/>
      <c r="D60" s="47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49</v>
      </c>
      <c r="AI60" s="33"/>
      <c r="AJ60" s="33"/>
      <c r="AK60" s="33"/>
      <c r="AL60" s="33"/>
      <c r="AM60" s="47" t="s">
        <v>50</v>
      </c>
      <c r="AN60" s="33"/>
      <c r="AO60" s="33"/>
      <c r="AP60" s="31"/>
      <c r="AQ60" s="31"/>
      <c r="AR60" s="34"/>
      <c r="BE60" s="29"/>
    </row>
    <row r="61" spans="1:57" ht="11.25" hidden="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 hidden="1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 hidden="1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 hidden="1">
      <c r="A64" s="29"/>
      <c r="B64" s="30"/>
      <c r="C64" s="31"/>
      <c r="D64" s="44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52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 ht="11.25" hidden="1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 hidden="1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 hidden="1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 hidden="1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 hidden="1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 hidden="1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 hidden="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 hidden="1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 hidden="1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 hidden="1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 hidden="1">
      <c r="A75" s="29"/>
      <c r="B75" s="30"/>
      <c r="C75" s="31"/>
      <c r="D75" s="47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49</v>
      </c>
      <c r="AI75" s="33"/>
      <c r="AJ75" s="33"/>
      <c r="AK75" s="33"/>
      <c r="AL75" s="33"/>
      <c r="AM75" s="47" t="s">
        <v>50</v>
      </c>
      <c r="AN75" s="33"/>
      <c r="AO75" s="33"/>
      <c r="AP75" s="31"/>
      <c r="AQ75" s="31"/>
      <c r="AR75" s="34"/>
      <c r="BE75" s="29"/>
    </row>
    <row r="76" spans="1:57" s="2" customFormat="1" ht="11.25" hidden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hidden="1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78" spans="1:57" hidden="1"/>
    <row r="79" spans="1:57" hidden="1"/>
    <row r="80" spans="1:57" hidden="1"/>
    <row r="81" spans="1:91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1" s="2" customFormat="1" ht="24.95" customHeight="1">
      <c r="A82" s="29"/>
      <c r="B82" s="30"/>
      <c r="C82" s="21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1" s="4" customFormat="1" ht="12" customHeight="1">
      <c r="B84" s="53"/>
      <c r="C84" s="26" t="s">
        <v>12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02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5" customFormat="1" ht="36.950000000000003" customHeight="1">
      <c r="B85" s="56"/>
      <c r="C85" s="57" t="s">
        <v>14</v>
      </c>
      <c r="D85" s="58"/>
      <c r="E85" s="58"/>
      <c r="F85" s="58"/>
      <c r="G85" s="58"/>
      <c r="H85" s="58"/>
      <c r="I85" s="58"/>
      <c r="J85" s="58"/>
      <c r="K85" s="58"/>
      <c r="L85" s="235" t="str">
        <f>K6</f>
        <v>Vícepráce - méněpráce k 31.12.2024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58"/>
      <c r="AL85" s="58"/>
      <c r="AM85" s="58"/>
      <c r="AN85" s="58"/>
      <c r="AO85" s="58"/>
      <c r="AP85" s="58"/>
      <c r="AQ85" s="58"/>
      <c r="AR85" s="59"/>
    </row>
    <row r="86" spans="1:91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1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ZŠ Dolní Studénky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237" t="str">
        <f>IF(AN8= "","",AN8)</f>
        <v>22. 1. 2025</v>
      </c>
      <c r="AN87" s="237"/>
      <c r="AO87" s="31"/>
      <c r="AP87" s="31"/>
      <c r="AQ87" s="31"/>
      <c r="AR87" s="34"/>
      <c r="BE87" s="29"/>
    </row>
    <row r="88" spans="1:91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1" s="2" customFormat="1" ht="15.2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38" t="str">
        <f>IF(E17="","",E17)</f>
        <v xml:space="preserve"> </v>
      </c>
      <c r="AN89" s="239"/>
      <c r="AO89" s="239"/>
      <c r="AP89" s="239"/>
      <c r="AQ89" s="31"/>
      <c r="AR89" s="34"/>
      <c r="AS89" s="240" t="s">
        <v>54</v>
      </c>
      <c r="AT89" s="24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9"/>
    </row>
    <row r="90" spans="1:91" s="2" customFormat="1" ht="15.2" customHeight="1">
      <c r="A90" s="29"/>
      <c r="B90" s="30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54" t="str">
        <f>IF(E14="","",E14)</f>
        <v>Experior s.r.o.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38" t="str">
        <f>IF(E20="","",E20)</f>
        <v xml:space="preserve"> </v>
      </c>
      <c r="AN90" s="239"/>
      <c r="AO90" s="239"/>
      <c r="AP90" s="239"/>
      <c r="AQ90" s="31"/>
      <c r="AR90" s="34"/>
      <c r="AS90" s="242"/>
      <c r="AT90" s="243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29"/>
    </row>
    <row r="91" spans="1:91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44"/>
      <c r="AT91" s="24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9"/>
    </row>
    <row r="92" spans="1:91" s="2" customFormat="1" ht="29.25" customHeight="1">
      <c r="A92" s="29"/>
      <c r="B92" s="30"/>
      <c r="C92" s="246" t="s">
        <v>55</v>
      </c>
      <c r="D92" s="247"/>
      <c r="E92" s="247"/>
      <c r="F92" s="247"/>
      <c r="G92" s="247"/>
      <c r="H92" s="68"/>
      <c r="I92" s="248" t="s">
        <v>56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9" t="s">
        <v>57</v>
      </c>
      <c r="AH92" s="247"/>
      <c r="AI92" s="247"/>
      <c r="AJ92" s="247"/>
      <c r="AK92" s="247"/>
      <c r="AL92" s="247"/>
      <c r="AM92" s="247"/>
      <c r="AN92" s="248" t="s">
        <v>58</v>
      </c>
      <c r="AO92" s="247"/>
      <c r="AP92" s="250"/>
      <c r="AQ92" s="69" t="s">
        <v>59</v>
      </c>
      <c r="AR92" s="34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2" t="s">
        <v>71</v>
      </c>
      <c r="BE92" s="29"/>
    </row>
    <row r="93" spans="1:91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29"/>
    </row>
    <row r="94" spans="1:91" s="6" customFormat="1" ht="32.450000000000003" customHeight="1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54">
        <f>ROUND(SUM(AG95:AG96),2)</f>
        <v>196586.54</v>
      </c>
      <c r="AH94" s="254"/>
      <c r="AI94" s="254"/>
      <c r="AJ94" s="254"/>
      <c r="AK94" s="254"/>
      <c r="AL94" s="254"/>
      <c r="AM94" s="254"/>
      <c r="AN94" s="255">
        <f>SUM(AG94,AT94)</f>
        <v>237869.71000000002</v>
      </c>
      <c r="AO94" s="255"/>
      <c r="AP94" s="255"/>
      <c r="AQ94" s="80" t="s">
        <v>1</v>
      </c>
      <c r="AR94" s="81"/>
      <c r="AS94" s="82">
        <f>ROUND(SUM(AS95:AS96),2)</f>
        <v>0</v>
      </c>
      <c r="AT94" s="83">
        <f>ROUND(SUM(AV94:AW94),2)</f>
        <v>41283.17</v>
      </c>
      <c r="AU94" s="84">
        <f>ROUND(SUM(AU95:AU96),5)</f>
        <v>198.6876</v>
      </c>
      <c r="AV94" s="83">
        <f>ROUND(AZ94*L29,2)</f>
        <v>41283.17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ROUND(SUM(AZ95:AZ96),2)</f>
        <v>196586.54</v>
      </c>
      <c r="BA94" s="83">
        <f>ROUND(SUM(BA95:BA96),2)</f>
        <v>0</v>
      </c>
      <c r="BB94" s="83">
        <f>ROUND(SUM(BB95:BB96),2)</f>
        <v>0</v>
      </c>
      <c r="BC94" s="83">
        <f>ROUND(SUM(BC95:BC96),2)</f>
        <v>0</v>
      </c>
      <c r="BD94" s="85">
        <f>ROUND(SUM(BD95:BD96),2)</f>
        <v>0</v>
      </c>
      <c r="BS94" s="86" t="s">
        <v>73</v>
      </c>
      <c r="BT94" s="86" t="s">
        <v>74</v>
      </c>
      <c r="BU94" s="87" t="s">
        <v>75</v>
      </c>
      <c r="BV94" s="86" t="s">
        <v>76</v>
      </c>
      <c r="BW94" s="86" t="s">
        <v>5</v>
      </c>
      <c r="BX94" s="86" t="s">
        <v>77</v>
      </c>
      <c r="CL94" s="86" t="s">
        <v>1</v>
      </c>
    </row>
    <row r="95" spans="1:91" s="7" customFormat="1" ht="16.5" customHeight="1">
      <c r="A95" s="88" t="s">
        <v>78</v>
      </c>
      <c r="B95" s="89"/>
      <c r="C95" s="90"/>
      <c r="D95" s="253" t="s">
        <v>13</v>
      </c>
      <c r="E95" s="253"/>
      <c r="F95" s="253"/>
      <c r="G95" s="253"/>
      <c r="H95" s="253"/>
      <c r="I95" s="91"/>
      <c r="J95" s="253" t="s">
        <v>79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1">
        <f>'02 - Méněpráce'!J30</f>
        <v>-200463.9</v>
      </c>
      <c r="AH95" s="252"/>
      <c r="AI95" s="252"/>
      <c r="AJ95" s="252"/>
      <c r="AK95" s="252"/>
      <c r="AL95" s="252"/>
      <c r="AM95" s="252"/>
      <c r="AN95" s="251">
        <f>SUM(AG95,AT95)</f>
        <v>-242561.32</v>
      </c>
      <c r="AO95" s="252"/>
      <c r="AP95" s="252"/>
      <c r="AQ95" s="92" t="s">
        <v>80</v>
      </c>
      <c r="AR95" s="93"/>
      <c r="AS95" s="94">
        <v>0</v>
      </c>
      <c r="AT95" s="95">
        <f>ROUND(SUM(AV95:AW95),2)</f>
        <v>-42097.42</v>
      </c>
      <c r="AU95" s="96">
        <f>'02 - Méněpráce'!P119</f>
        <v>0</v>
      </c>
      <c r="AV95" s="95">
        <f>'02 - Méněpráce'!J33</f>
        <v>-42097.42</v>
      </c>
      <c r="AW95" s="95">
        <f>'02 - Méněpráce'!J34</f>
        <v>0</v>
      </c>
      <c r="AX95" s="95">
        <f>'02 - Méněpráce'!J35</f>
        <v>0</v>
      </c>
      <c r="AY95" s="95">
        <f>'02 - Méněpráce'!J36</f>
        <v>0</v>
      </c>
      <c r="AZ95" s="95">
        <f>'02 - Méněpráce'!F33</f>
        <v>-200463.9</v>
      </c>
      <c r="BA95" s="95">
        <f>'02 - Méněpráce'!F34</f>
        <v>0</v>
      </c>
      <c r="BB95" s="95">
        <f>'02 - Méněpráce'!F35</f>
        <v>0</v>
      </c>
      <c r="BC95" s="95">
        <f>'02 - Méněpráce'!F36</f>
        <v>0</v>
      </c>
      <c r="BD95" s="97">
        <f>'02 - Méněpráce'!F37</f>
        <v>0</v>
      </c>
      <c r="BT95" s="98" t="s">
        <v>81</v>
      </c>
      <c r="BV95" s="98" t="s">
        <v>76</v>
      </c>
      <c r="BW95" s="98" t="s">
        <v>82</v>
      </c>
      <c r="BX95" s="98" t="s">
        <v>5</v>
      </c>
      <c r="CL95" s="98" t="s">
        <v>1</v>
      </c>
      <c r="CM95" s="98" t="s">
        <v>83</v>
      </c>
    </row>
    <row r="96" spans="1:91" s="7" customFormat="1" ht="16.5" customHeight="1">
      <c r="A96" s="88" t="s">
        <v>78</v>
      </c>
      <c r="B96" s="89"/>
      <c r="C96" s="90"/>
      <c r="D96" s="253" t="s">
        <v>84</v>
      </c>
      <c r="E96" s="253"/>
      <c r="F96" s="253"/>
      <c r="G96" s="253"/>
      <c r="H96" s="253"/>
      <c r="I96" s="91"/>
      <c r="J96" s="253" t="s">
        <v>85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1">
        <f>'03 - Vícepráce'!J30</f>
        <v>397050.44</v>
      </c>
      <c r="AH96" s="252"/>
      <c r="AI96" s="252"/>
      <c r="AJ96" s="252"/>
      <c r="AK96" s="252"/>
      <c r="AL96" s="252"/>
      <c r="AM96" s="252"/>
      <c r="AN96" s="251">
        <f>SUM(AG96,AT96)</f>
        <v>480431.03</v>
      </c>
      <c r="AO96" s="252"/>
      <c r="AP96" s="252"/>
      <c r="AQ96" s="92" t="s">
        <v>80</v>
      </c>
      <c r="AR96" s="93"/>
      <c r="AS96" s="99">
        <v>0</v>
      </c>
      <c r="AT96" s="100">
        <f>ROUND(SUM(AV96:AW96),2)</f>
        <v>83380.59</v>
      </c>
      <c r="AU96" s="101">
        <f>'03 - Vícepráce'!P127</f>
        <v>198.6876</v>
      </c>
      <c r="AV96" s="100">
        <f>'03 - Vícepráce'!J33</f>
        <v>83380.59</v>
      </c>
      <c r="AW96" s="100">
        <f>'03 - Vícepráce'!J34</f>
        <v>0</v>
      </c>
      <c r="AX96" s="100">
        <f>'03 - Vícepráce'!J35</f>
        <v>0</v>
      </c>
      <c r="AY96" s="100">
        <f>'03 - Vícepráce'!J36</f>
        <v>0</v>
      </c>
      <c r="AZ96" s="100">
        <f>'03 - Vícepráce'!F33</f>
        <v>397050.44</v>
      </c>
      <c r="BA96" s="100">
        <f>'03 - Vícepráce'!F34</f>
        <v>0</v>
      </c>
      <c r="BB96" s="100">
        <f>'03 - Vícepráce'!F35</f>
        <v>0</v>
      </c>
      <c r="BC96" s="100">
        <f>'03 - Vícepráce'!F36</f>
        <v>0</v>
      </c>
      <c r="BD96" s="102">
        <f>'03 - Vícepráce'!F37</f>
        <v>0</v>
      </c>
      <c r="BT96" s="98" t="s">
        <v>81</v>
      </c>
      <c r="BV96" s="98" t="s">
        <v>76</v>
      </c>
      <c r="BW96" s="98" t="s">
        <v>86</v>
      </c>
      <c r="BX96" s="98" t="s">
        <v>5</v>
      </c>
      <c r="CL96" s="98" t="s">
        <v>1</v>
      </c>
      <c r="CM96" s="98" t="s">
        <v>83</v>
      </c>
    </row>
    <row r="97" spans="1:5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34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algorithmName="SHA-512" hashValue="nuiUHBlUGrn1T3MfcsYUDFo+DSy4Zm8mNNmS0S2Wj5jH1kkrI8oTg50D4Kf/wGC3xLmI43XzHE/U3mHAqm8Z/g==" saltValue="rEuZc73tkdTa9ZE5m2ai/KvAGxukMTWW9IEO++suoWVVe7jhdOKzCOVqmB2y5JddSyE9qO9hyVWcKCaW0MXy+g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2 - Méněpráce'!C2" display="/"/>
    <hyperlink ref="A96" location="'03 - Víceprá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1"/>
  <sheetViews>
    <sheetView showGridLines="0" topLeftCell="A38" workbookViewId="0">
      <selection activeCell="A40" sqref="A40:XFD8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0"/>
    </row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5" t="s">
        <v>82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8"/>
      <c r="AT3" s="15" t="s">
        <v>83</v>
      </c>
    </row>
    <row r="4" spans="1:46" s="1" customFormat="1" ht="24.95" customHeight="1">
      <c r="B4" s="18"/>
      <c r="D4" s="105" t="s">
        <v>87</v>
      </c>
      <c r="L4" s="18"/>
      <c r="M4" s="10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7" t="s">
        <v>14</v>
      </c>
      <c r="L6" s="18"/>
    </row>
    <row r="7" spans="1:46" s="1" customFormat="1" ht="16.5" customHeight="1">
      <c r="B7" s="18"/>
      <c r="E7" s="257" t="str">
        <f>'Rekapitulace stavby'!K6</f>
        <v>Vícepráce - méněpráce k 31.12.2024</v>
      </c>
      <c r="F7" s="258"/>
      <c r="G7" s="258"/>
      <c r="H7" s="258"/>
      <c r="L7" s="18"/>
    </row>
    <row r="8" spans="1:46" s="2" customFormat="1" ht="12" customHeight="1">
      <c r="A8" s="29"/>
      <c r="B8" s="34"/>
      <c r="C8" s="29"/>
      <c r="D8" s="107" t="s">
        <v>88</v>
      </c>
      <c r="E8" s="29"/>
      <c r="F8" s="29"/>
      <c r="G8" s="29"/>
      <c r="H8" s="29"/>
      <c r="I8" s="29"/>
      <c r="J8" s="29"/>
      <c r="K8" s="29"/>
      <c r="L8" s="4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4"/>
      <c r="C9" s="29"/>
      <c r="D9" s="29"/>
      <c r="E9" s="259" t="s">
        <v>89</v>
      </c>
      <c r="F9" s="260"/>
      <c r="G9" s="260"/>
      <c r="H9" s="260"/>
      <c r="I9" s="29"/>
      <c r="J9" s="29"/>
      <c r="K9" s="29"/>
      <c r="L9" s="4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4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4"/>
      <c r="C11" s="29"/>
      <c r="D11" s="107" t="s">
        <v>16</v>
      </c>
      <c r="E11" s="29"/>
      <c r="F11" s="108" t="s">
        <v>1</v>
      </c>
      <c r="G11" s="29"/>
      <c r="H11" s="29"/>
      <c r="I11" s="107" t="s">
        <v>17</v>
      </c>
      <c r="J11" s="108" t="s">
        <v>1</v>
      </c>
      <c r="K11" s="29"/>
      <c r="L11" s="4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4"/>
      <c r="C12" s="29"/>
      <c r="D12" s="107" t="s">
        <v>18</v>
      </c>
      <c r="E12" s="29"/>
      <c r="F12" s="108" t="s">
        <v>19</v>
      </c>
      <c r="G12" s="29"/>
      <c r="H12" s="29"/>
      <c r="I12" s="107" t="s">
        <v>20</v>
      </c>
      <c r="J12" s="109" t="str">
        <f>'Rekapitulace stavby'!AN8</f>
        <v>22. 1. 2025</v>
      </c>
      <c r="K12" s="29"/>
      <c r="L12" s="4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4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4"/>
      <c r="C14" s="29"/>
      <c r="D14" s="107" t="s">
        <v>22</v>
      </c>
      <c r="E14" s="29"/>
      <c r="F14" s="29"/>
      <c r="G14" s="29"/>
      <c r="H14" s="29"/>
      <c r="I14" s="107" t="s">
        <v>23</v>
      </c>
      <c r="J14" s="108" t="str">
        <f>IF('Rekapitulace stavby'!AN10="","",'Rekapitulace stavby'!AN10)</f>
        <v/>
      </c>
      <c r="K14" s="29"/>
      <c r="L14" s="4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4"/>
      <c r="C15" s="29"/>
      <c r="D15" s="29"/>
      <c r="E15" s="108" t="str">
        <f>IF('Rekapitulace stavby'!E11="","",'Rekapitulace stavby'!E11)</f>
        <v xml:space="preserve"> </v>
      </c>
      <c r="F15" s="29"/>
      <c r="G15" s="29"/>
      <c r="H15" s="29"/>
      <c r="I15" s="107" t="s">
        <v>25</v>
      </c>
      <c r="J15" s="108" t="str">
        <f>IF('Rekapitulace stavby'!AN11="","",'Rekapitulace stavby'!AN11)</f>
        <v/>
      </c>
      <c r="K15" s="29"/>
      <c r="L15" s="4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4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4"/>
      <c r="C17" s="29"/>
      <c r="D17" s="107" t="s">
        <v>26</v>
      </c>
      <c r="E17" s="29"/>
      <c r="F17" s="29"/>
      <c r="G17" s="29"/>
      <c r="H17" s="29"/>
      <c r="I17" s="107" t="s">
        <v>23</v>
      </c>
      <c r="J17" s="108" t="s">
        <v>27</v>
      </c>
      <c r="K17" s="29"/>
      <c r="L17" s="4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4"/>
      <c r="C18" s="29"/>
      <c r="D18" s="29"/>
      <c r="E18" s="108" t="s">
        <v>28</v>
      </c>
      <c r="F18" s="29"/>
      <c r="G18" s="29"/>
      <c r="H18" s="29"/>
      <c r="I18" s="107" t="s">
        <v>25</v>
      </c>
      <c r="J18" s="108" t="s">
        <v>29</v>
      </c>
      <c r="K18" s="29"/>
      <c r="L18" s="4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4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4"/>
      <c r="C20" s="29"/>
      <c r="D20" s="107" t="s">
        <v>30</v>
      </c>
      <c r="E20" s="29"/>
      <c r="F20" s="29"/>
      <c r="G20" s="29"/>
      <c r="H20" s="29"/>
      <c r="I20" s="107" t="s">
        <v>23</v>
      </c>
      <c r="J20" s="108" t="str">
        <f>IF('Rekapitulace stavby'!AN16="","",'Rekapitulace stavby'!AN16)</f>
        <v/>
      </c>
      <c r="K20" s="29"/>
      <c r="L20" s="4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4"/>
      <c r="C21" s="29"/>
      <c r="D21" s="29"/>
      <c r="E21" s="108" t="str">
        <f>IF('Rekapitulace stavby'!E17="","",'Rekapitulace stavby'!E17)</f>
        <v xml:space="preserve"> </v>
      </c>
      <c r="F21" s="29"/>
      <c r="G21" s="29"/>
      <c r="H21" s="29"/>
      <c r="I21" s="107" t="s">
        <v>25</v>
      </c>
      <c r="J21" s="108" t="str">
        <f>IF('Rekapitulace stavby'!AN17="","",'Rekapitulace stavby'!AN17)</f>
        <v/>
      </c>
      <c r="K21" s="29"/>
      <c r="L21" s="4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4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4"/>
      <c r="C23" s="29"/>
      <c r="D23" s="107" t="s">
        <v>32</v>
      </c>
      <c r="E23" s="29"/>
      <c r="F23" s="29"/>
      <c r="G23" s="29"/>
      <c r="H23" s="29"/>
      <c r="I23" s="107" t="s">
        <v>23</v>
      </c>
      <c r="J23" s="108" t="str">
        <f>IF('Rekapitulace stavby'!AN19="","",'Rekapitulace stavby'!AN19)</f>
        <v/>
      </c>
      <c r="K23" s="29"/>
      <c r="L23" s="4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4"/>
      <c r="C24" s="29"/>
      <c r="D24" s="29"/>
      <c r="E24" s="108" t="str">
        <f>IF('Rekapitulace stavby'!E20="","",'Rekapitulace stavby'!E20)</f>
        <v xml:space="preserve"> </v>
      </c>
      <c r="F24" s="29"/>
      <c r="G24" s="29"/>
      <c r="H24" s="29"/>
      <c r="I24" s="107" t="s">
        <v>25</v>
      </c>
      <c r="J24" s="108" t="str">
        <f>IF('Rekapitulace stavby'!AN20="","",'Rekapitulace stavby'!AN20)</f>
        <v/>
      </c>
      <c r="K24" s="29"/>
      <c r="L24" s="4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4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4"/>
      <c r="C26" s="29"/>
      <c r="D26" s="107" t="s">
        <v>33</v>
      </c>
      <c r="E26" s="29"/>
      <c r="F26" s="29"/>
      <c r="G26" s="29"/>
      <c r="H26" s="29"/>
      <c r="I26" s="29"/>
      <c r="J26" s="29"/>
      <c r="K26" s="29"/>
      <c r="L26" s="4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10"/>
      <c r="B27" s="111"/>
      <c r="C27" s="110"/>
      <c r="D27" s="110"/>
      <c r="E27" s="261" t="s">
        <v>1</v>
      </c>
      <c r="F27" s="261"/>
      <c r="G27" s="261"/>
      <c r="H27" s="26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4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4"/>
      <c r="C29" s="29"/>
      <c r="D29" s="113"/>
      <c r="E29" s="113"/>
      <c r="F29" s="113"/>
      <c r="G29" s="113"/>
      <c r="H29" s="113"/>
      <c r="I29" s="113"/>
      <c r="J29" s="113"/>
      <c r="K29" s="113"/>
      <c r="L29" s="4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4"/>
      <c r="C30" s="29"/>
      <c r="D30" s="114" t="s">
        <v>34</v>
      </c>
      <c r="E30" s="29"/>
      <c r="F30" s="29"/>
      <c r="G30" s="29"/>
      <c r="H30" s="29"/>
      <c r="I30" s="29"/>
      <c r="J30" s="115">
        <f>ROUND(J119, 2)</f>
        <v>-200463.9</v>
      </c>
      <c r="K30" s="29"/>
      <c r="L30" s="4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4"/>
      <c r="C31" s="29"/>
      <c r="D31" s="113"/>
      <c r="E31" s="113"/>
      <c r="F31" s="113"/>
      <c r="G31" s="113"/>
      <c r="H31" s="113"/>
      <c r="I31" s="113"/>
      <c r="J31" s="113"/>
      <c r="K31" s="113"/>
      <c r="L31" s="4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4"/>
      <c r="C32" s="29"/>
      <c r="D32" s="29"/>
      <c r="E32" s="29"/>
      <c r="F32" s="116" t="s">
        <v>36</v>
      </c>
      <c r="G32" s="29"/>
      <c r="H32" s="29"/>
      <c r="I32" s="116" t="s">
        <v>35</v>
      </c>
      <c r="J32" s="116" t="s">
        <v>37</v>
      </c>
      <c r="K32" s="29"/>
      <c r="L32" s="4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4"/>
      <c r="C33" s="29"/>
      <c r="D33" s="117" t="s">
        <v>38</v>
      </c>
      <c r="E33" s="107" t="s">
        <v>39</v>
      </c>
      <c r="F33" s="118">
        <f>ROUND((SUM(BE119:BE140)),  2)</f>
        <v>-200463.9</v>
      </c>
      <c r="G33" s="29"/>
      <c r="H33" s="29"/>
      <c r="I33" s="119">
        <v>0.21</v>
      </c>
      <c r="J33" s="118">
        <f>ROUND(((SUM(BE119:BE140))*I33),  2)</f>
        <v>-42097.42</v>
      </c>
      <c r="K33" s="29"/>
      <c r="L33" s="4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4"/>
      <c r="C34" s="29"/>
      <c r="D34" s="29"/>
      <c r="E34" s="107" t="s">
        <v>40</v>
      </c>
      <c r="F34" s="118">
        <f>ROUND((SUM(BF119:BF140)),  2)</f>
        <v>0</v>
      </c>
      <c r="G34" s="29"/>
      <c r="H34" s="29"/>
      <c r="I34" s="119">
        <v>0.12</v>
      </c>
      <c r="J34" s="118">
        <f>ROUND(((SUM(BF119:BF140))*I34),  2)</f>
        <v>0</v>
      </c>
      <c r="K34" s="29"/>
      <c r="L34" s="4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107" t="s">
        <v>41</v>
      </c>
      <c r="F35" s="118">
        <f>ROUND((SUM(BG119:BG140)),  2)</f>
        <v>0</v>
      </c>
      <c r="G35" s="29"/>
      <c r="H35" s="29"/>
      <c r="I35" s="119">
        <v>0.21</v>
      </c>
      <c r="J35" s="118">
        <f>0</f>
        <v>0</v>
      </c>
      <c r="K35" s="29"/>
      <c r="L35" s="4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107" t="s">
        <v>42</v>
      </c>
      <c r="F36" s="118">
        <f>ROUND((SUM(BH119:BH140)),  2)</f>
        <v>0</v>
      </c>
      <c r="G36" s="29"/>
      <c r="H36" s="29"/>
      <c r="I36" s="119">
        <v>0.12</v>
      </c>
      <c r="J36" s="118">
        <f>0</f>
        <v>0</v>
      </c>
      <c r="K36" s="29"/>
      <c r="L36" s="4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107" t="s">
        <v>43</v>
      </c>
      <c r="F37" s="118">
        <f>ROUND((SUM(BI119:BI140)),  2)</f>
        <v>0</v>
      </c>
      <c r="G37" s="29"/>
      <c r="H37" s="29"/>
      <c r="I37" s="119">
        <v>0</v>
      </c>
      <c r="J37" s="118">
        <f>0</f>
        <v>0</v>
      </c>
      <c r="K37" s="29"/>
      <c r="L37" s="4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4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4"/>
      <c r="C39" s="120"/>
      <c r="D39" s="121" t="s">
        <v>44</v>
      </c>
      <c r="E39" s="122"/>
      <c r="F39" s="122"/>
      <c r="G39" s="123" t="s">
        <v>45</v>
      </c>
      <c r="H39" s="124" t="s">
        <v>46</v>
      </c>
      <c r="I39" s="122"/>
      <c r="J39" s="125">
        <f>SUM(J30:J37)</f>
        <v>-242561.32</v>
      </c>
      <c r="K39" s="126"/>
      <c r="L39" s="4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4"/>
      <c r="C40" s="29"/>
      <c r="D40" s="29"/>
      <c r="E40" s="29"/>
      <c r="F40" s="29"/>
      <c r="G40" s="29"/>
      <c r="H40" s="29"/>
      <c r="I40" s="29"/>
      <c r="J40" s="29"/>
      <c r="K40" s="29"/>
      <c r="L40" s="4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6"/>
      <c r="D50" s="127" t="s">
        <v>47</v>
      </c>
      <c r="E50" s="128"/>
      <c r="F50" s="128"/>
      <c r="G50" s="127" t="s">
        <v>48</v>
      </c>
      <c r="H50" s="128"/>
      <c r="I50" s="128"/>
      <c r="J50" s="128"/>
      <c r="K50" s="128"/>
      <c r="L50" s="46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29"/>
      <c r="B61" s="34"/>
      <c r="C61" s="29"/>
      <c r="D61" s="129" t="s">
        <v>49</v>
      </c>
      <c r="E61" s="130"/>
      <c r="F61" s="131" t="s">
        <v>50</v>
      </c>
      <c r="G61" s="129" t="s">
        <v>49</v>
      </c>
      <c r="H61" s="130"/>
      <c r="I61" s="130"/>
      <c r="J61" s="132" t="s">
        <v>50</v>
      </c>
      <c r="K61" s="130"/>
      <c r="L61" s="4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29"/>
      <c r="B65" s="34"/>
      <c r="C65" s="29"/>
      <c r="D65" s="127" t="s">
        <v>51</v>
      </c>
      <c r="E65" s="133"/>
      <c r="F65" s="133"/>
      <c r="G65" s="127" t="s">
        <v>52</v>
      </c>
      <c r="H65" s="133"/>
      <c r="I65" s="133"/>
      <c r="J65" s="133"/>
      <c r="K65" s="133"/>
      <c r="L65" s="46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29"/>
      <c r="B76" s="34"/>
      <c r="C76" s="29"/>
      <c r="D76" s="129" t="s">
        <v>49</v>
      </c>
      <c r="E76" s="130"/>
      <c r="F76" s="131" t="s">
        <v>50</v>
      </c>
      <c r="G76" s="129" t="s">
        <v>49</v>
      </c>
      <c r="H76" s="130"/>
      <c r="I76" s="130"/>
      <c r="J76" s="132" t="s">
        <v>50</v>
      </c>
      <c r="K76" s="130"/>
      <c r="L76" s="4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4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5" customHeight="1">
      <c r="A81" s="29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4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90</v>
      </c>
      <c r="D82" s="31"/>
      <c r="E82" s="31"/>
      <c r="F82" s="31"/>
      <c r="G82" s="31"/>
      <c r="H82" s="31"/>
      <c r="I82" s="31"/>
      <c r="J82" s="31"/>
      <c r="K82" s="31"/>
      <c r="L82" s="4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4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31"/>
      <c r="D85" s="31"/>
      <c r="E85" s="262" t="str">
        <f>E7</f>
        <v>Vícepráce - méněpráce k 31.12.2024</v>
      </c>
      <c r="F85" s="263"/>
      <c r="G85" s="263"/>
      <c r="H85" s="263"/>
      <c r="I85" s="31"/>
      <c r="J85" s="31"/>
      <c r="K85" s="31"/>
      <c r="L85" s="4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88</v>
      </c>
      <c r="D86" s="31"/>
      <c r="E86" s="31"/>
      <c r="F86" s="31"/>
      <c r="G86" s="31"/>
      <c r="H86" s="31"/>
      <c r="I86" s="31"/>
      <c r="J86" s="31"/>
      <c r="K86" s="31"/>
      <c r="L86" s="4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31"/>
      <c r="D87" s="31"/>
      <c r="E87" s="235" t="str">
        <f>E9</f>
        <v>02 - Méněpráce</v>
      </c>
      <c r="F87" s="264"/>
      <c r="G87" s="264"/>
      <c r="H87" s="264"/>
      <c r="I87" s="31"/>
      <c r="J87" s="31"/>
      <c r="K87" s="31"/>
      <c r="L87" s="4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4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31"/>
      <c r="E89" s="31"/>
      <c r="F89" s="24" t="str">
        <f>F12</f>
        <v>ZŠ Dolní Studénky</v>
      </c>
      <c r="G89" s="31"/>
      <c r="H89" s="31"/>
      <c r="I89" s="26" t="s">
        <v>20</v>
      </c>
      <c r="J89" s="61" t="str">
        <f>IF(J12="","",J12)</f>
        <v>22. 1. 2025</v>
      </c>
      <c r="K89" s="31"/>
      <c r="L89" s="4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46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6" t="s">
        <v>22</v>
      </c>
      <c r="D91" s="31"/>
      <c r="E91" s="31"/>
      <c r="F91" s="24" t="str">
        <f>E15</f>
        <v xml:space="preserve"> </v>
      </c>
      <c r="G91" s="31"/>
      <c r="H91" s="31"/>
      <c r="I91" s="26" t="s">
        <v>30</v>
      </c>
      <c r="J91" s="27" t="str">
        <f>E21</f>
        <v xml:space="preserve"> </v>
      </c>
      <c r="K91" s="31"/>
      <c r="L91" s="46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26</v>
      </c>
      <c r="D92" s="31"/>
      <c r="E92" s="31"/>
      <c r="F92" s="24" t="str">
        <f>IF(E18="","",E18)</f>
        <v>Experior s.r.o.</v>
      </c>
      <c r="G92" s="31"/>
      <c r="H92" s="31"/>
      <c r="I92" s="26" t="s">
        <v>32</v>
      </c>
      <c r="J92" s="27" t="str">
        <f>E24</f>
        <v xml:space="preserve"> </v>
      </c>
      <c r="K92" s="31"/>
      <c r="L92" s="46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46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38" t="s">
        <v>91</v>
      </c>
      <c r="D94" s="139"/>
      <c r="E94" s="139"/>
      <c r="F94" s="139"/>
      <c r="G94" s="139"/>
      <c r="H94" s="139"/>
      <c r="I94" s="139"/>
      <c r="J94" s="140" t="s">
        <v>92</v>
      </c>
      <c r="K94" s="139"/>
      <c r="L94" s="46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46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41" t="s">
        <v>93</v>
      </c>
      <c r="D96" s="31"/>
      <c r="E96" s="31"/>
      <c r="F96" s="31"/>
      <c r="G96" s="31"/>
      <c r="H96" s="31"/>
      <c r="I96" s="31"/>
      <c r="J96" s="79">
        <f>J119</f>
        <v>-200463.9</v>
      </c>
      <c r="K96" s="31"/>
      <c r="L96" s="46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5" t="s">
        <v>94</v>
      </c>
    </row>
    <row r="97" spans="1:31" s="9" customFormat="1" ht="24.95" customHeight="1">
      <c r="B97" s="142"/>
      <c r="C97" s="143"/>
      <c r="D97" s="144" t="s">
        <v>95</v>
      </c>
      <c r="E97" s="145"/>
      <c r="F97" s="145"/>
      <c r="G97" s="145"/>
      <c r="H97" s="145"/>
      <c r="I97" s="145"/>
      <c r="J97" s="146">
        <f>J120</f>
        <v>-86133.9</v>
      </c>
      <c r="K97" s="143"/>
      <c r="L97" s="147"/>
    </row>
    <row r="98" spans="1:31" s="9" customFormat="1" ht="24.95" customHeight="1">
      <c r="B98" s="142"/>
      <c r="C98" s="143"/>
      <c r="D98" s="144" t="s">
        <v>96</v>
      </c>
      <c r="E98" s="145"/>
      <c r="F98" s="145"/>
      <c r="G98" s="145"/>
      <c r="H98" s="145"/>
      <c r="I98" s="145"/>
      <c r="J98" s="146">
        <f>J123</f>
        <v>-15610</v>
      </c>
      <c r="K98" s="143"/>
      <c r="L98" s="147"/>
    </row>
    <row r="99" spans="1:31" s="9" customFormat="1" ht="24.95" customHeight="1">
      <c r="B99" s="142"/>
      <c r="C99" s="143"/>
      <c r="D99" s="144" t="s">
        <v>97</v>
      </c>
      <c r="E99" s="145"/>
      <c r="F99" s="145"/>
      <c r="G99" s="145"/>
      <c r="H99" s="145"/>
      <c r="I99" s="145"/>
      <c r="J99" s="146">
        <f>J128</f>
        <v>-98720</v>
      </c>
      <c r="K99" s="143"/>
      <c r="L99" s="147"/>
    </row>
    <row r="100" spans="1:31" s="2" customFormat="1" ht="21.75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46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6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6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21" t="s">
        <v>98</v>
      </c>
      <c r="D106" s="31"/>
      <c r="E106" s="31"/>
      <c r="F106" s="31"/>
      <c r="G106" s="31"/>
      <c r="H106" s="31"/>
      <c r="I106" s="31"/>
      <c r="J106" s="31"/>
      <c r="K106" s="31"/>
      <c r="L106" s="46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46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6" t="s">
        <v>14</v>
      </c>
      <c r="D108" s="31"/>
      <c r="E108" s="31"/>
      <c r="F108" s="31"/>
      <c r="G108" s="31"/>
      <c r="H108" s="31"/>
      <c r="I108" s="31"/>
      <c r="J108" s="31"/>
      <c r="K108" s="31"/>
      <c r="L108" s="46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31"/>
      <c r="D109" s="31"/>
      <c r="E109" s="262" t="str">
        <f>E7</f>
        <v>Vícepráce - méněpráce k 31.12.2024</v>
      </c>
      <c r="F109" s="263"/>
      <c r="G109" s="263"/>
      <c r="H109" s="263"/>
      <c r="I109" s="31"/>
      <c r="J109" s="31"/>
      <c r="K109" s="31"/>
      <c r="L109" s="46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6" t="s">
        <v>88</v>
      </c>
      <c r="D110" s="31"/>
      <c r="E110" s="31"/>
      <c r="F110" s="31"/>
      <c r="G110" s="31"/>
      <c r="H110" s="31"/>
      <c r="I110" s="31"/>
      <c r="J110" s="31"/>
      <c r="K110" s="31"/>
      <c r="L110" s="46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31"/>
      <c r="D111" s="31"/>
      <c r="E111" s="235" t="str">
        <f>E9</f>
        <v>02 - Méněpráce</v>
      </c>
      <c r="F111" s="264"/>
      <c r="G111" s="264"/>
      <c r="H111" s="264"/>
      <c r="I111" s="31"/>
      <c r="J111" s="31"/>
      <c r="K111" s="31"/>
      <c r="L111" s="46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46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18</v>
      </c>
      <c r="D113" s="31"/>
      <c r="E113" s="31"/>
      <c r="F113" s="24" t="str">
        <f>F12</f>
        <v>ZŠ Dolní Studénky</v>
      </c>
      <c r="G113" s="31"/>
      <c r="H113" s="31"/>
      <c r="I113" s="26" t="s">
        <v>20</v>
      </c>
      <c r="J113" s="61" t="str">
        <f>IF(J12="","",J12)</f>
        <v>22. 1. 2025</v>
      </c>
      <c r="K113" s="31"/>
      <c r="L113" s="46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46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6" t="s">
        <v>22</v>
      </c>
      <c r="D115" s="31"/>
      <c r="E115" s="31"/>
      <c r="F115" s="24" t="str">
        <f>E15</f>
        <v xml:space="preserve"> </v>
      </c>
      <c r="G115" s="31"/>
      <c r="H115" s="31"/>
      <c r="I115" s="26" t="s">
        <v>30</v>
      </c>
      <c r="J115" s="27" t="str">
        <f>E21</f>
        <v xml:space="preserve"> </v>
      </c>
      <c r="K115" s="31"/>
      <c r="L115" s="46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6" t="s">
        <v>26</v>
      </c>
      <c r="D116" s="31"/>
      <c r="E116" s="31"/>
      <c r="F116" s="24" t="str">
        <f>IF(E18="","",E18)</f>
        <v>Experior s.r.o.</v>
      </c>
      <c r="G116" s="31"/>
      <c r="H116" s="31"/>
      <c r="I116" s="26" t="s">
        <v>32</v>
      </c>
      <c r="J116" s="27" t="str">
        <f>E24</f>
        <v xml:space="preserve"> </v>
      </c>
      <c r="K116" s="31"/>
      <c r="L116" s="46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46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0" customFormat="1" ht="29.25" customHeight="1">
      <c r="A118" s="148"/>
      <c r="B118" s="149"/>
      <c r="C118" s="150" t="s">
        <v>99</v>
      </c>
      <c r="D118" s="151" t="s">
        <v>59</v>
      </c>
      <c r="E118" s="151" t="s">
        <v>55</v>
      </c>
      <c r="F118" s="151" t="s">
        <v>56</v>
      </c>
      <c r="G118" s="151" t="s">
        <v>100</v>
      </c>
      <c r="H118" s="151" t="s">
        <v>101</v>
      </c>
      <c r="I118" s="151" t="s">
        <v>102</v>
      </c>
      <c r="J118" s="152" t="s">
        <v>92</v>
      </c>
      <c r="K118" s="153" t="s">
        <v>103</v>
      </c>
      <c r="L118" s="154"/>
      <c r="M118" s="70" t="s">
        <v>1</v>
      </c>
      <c r="N118" s="71" t="s">
        <v>38</v>
      </c>
      <c r="O118" s="71" t="s">
        <v>104</v>
      </c>
      <c r="P118" s="71" t="s">
        <v>105</v>
      </c>
      <c r="Q118" s="71" t="s">
        <v>106</v>
      </c>
      <c r="R118" s="71" t="s">
        <v>107</v>
      </c>
      <c r="S118" s="71" t="s">
        <v>108</v>
      </c>
      <c r="T118" s="72" t="s">
        <v>109</v>
      </c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</row>
    <row r="119" spans="1:65" s="2" customFormat="1" ht="22.9" customHeight="1">
      <c r="A119" s="29"/>
      <c r="B119" s="30"/>
      <c r="C119" s="77" t="s">
        <v>110</v>
      </c>
      <c r="D119" s="31"/>
      <c r="E119" s="31"/>
      <c r="F119" s="31"/>
      <c r="G119" s="31"/>
      <c r="H119" s="31"/>
      <c r="I119" s="31"/>
      <c r="J119" s="155">
        <f>BK119</f>
        <v>-200463.9</v>
      </c>
      <c r="K119" s="31"/>
      <c r="L119" s="34"/>
      <c r="M119" s="73"/>
      <c r="N119" s="156"/>
      <c r="O119" s="74"/>
      <c r="P119" s="157">
        <f>P120+P123+P128</f>
        <v>0</v>
      </c>
      <c r="Q119" s="74"/>
      <c r="R119" s="157">
        <f>R120+R123+R128</f>
        <v>0</v>
      </c>
      <c r="S119" s="74"/>
      <c r="T119" s="158">
        <f>T120+T123+T128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5" t="s">
        <v>73</v>
      </c>
      <c r="AU119" s="15" t="s">
        <v>94</v>
      </c>
      <c r="BK119" s="159">
        <f>BK120+BK123+BK128</f>
        <v>-200463.9</v>
      </c>
    </row>
    <row r="120" spans="1:65" s="11" customFormat="1" ht="25.9" customHeight="1">
      <c r="B120" s="160"/>
      <c r="C120" s="161"/>
      <c r="D120" s="162" t="s">
        <v>73</v>
      </c>
      <c r="E120" s="163" t="s">
        <v>111</v>
      </c>
      <c r="F120" s="163" t="s">
        <v>112</v>
      </c>
      <c r="G120" s="161"/>
      <c r="H120" s="161"/>
      <c r="I120" s="161"/>
      <c r="J120" s="164">
        <f>BK120</f>
        <v>-86133.9</v>
      </c>
      <c r="K120" s="161"/>
      <c r="L120" s="165"/>
      <c r="M120" s="166"/>
      <c r="N120" s="167"/>
      <c r="O120" s="167"/>
      <c r="P120" s="168">
        <f>SUM(P121:P122)</f>
        <v>0</v>
      </c>
      <c r="Q120" s="167"/>
      <c r="R120" s="168">
        <f>SUM(R121:R122)</f>
        <v>0</v>
      </c>
      <c r="S120" s="167"/>
      <c r="T120" s="169">
        <f>SUM(T121:T122)</f>
        <v>0</v>
      </c>
      <c r="AR120" s="170" t="s">
        <v>81</v>
      </c>
      <c r="AT120" s="171" t="s">
        <v>73</v>
      </c>
      <c r="AU120" s="171" t="s">
        <v>74</v>
      </c>
      <c r="AY120" s="170" t="s">
        <v>113</v>
      </c>
      <c r="BK120" s="172">
        <f>SUM(BK121:BK122)</f>
        <v>-86133.9</v>
      </c>
    </row>
    <row r="121" spans="1:65" s="2" customFormat="1" ht="24.2" customHeight="1">
      <c r="A121" s="29"/>
      <c r="B121" s="30"/>
      <c r="C121" s="173" t="s">
        <v>81</v>
      </c>
      <c r="D121" s="173" t="s">
        <v>114</v>
      </c>
      <c r="E121" s="174" t="s">
        <v>115</v>
      </c>
      <c r="F121" s="175" t="s">
        <v>116</v>
      </c>
      <c r="G121" s="176" t="s">
        <v>117</v>
      </c>
      <c r="H121" s="177">
        <v>-16.888999999999999</v>
      </c>
      <c r="I121" s="178">
        <v>5100</v>
      </c>
      <c r="J121" s="178">
        <f>ROUND(I121*H121,2)</f>
        <v>-86133.9</v>
      </c>
      <c r="K121" s="179"/>
      <c r="L121" s="34"/>
      <c r="M121" s="180" t="s">
        <v>1</v>
      </c>
      <c r="N121" s="181" t="s">
        <v>39</v>
      </c>
      <c r="O121" s="182">
        <v>0</v>
      </c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84" t="s">
        <v>118</v>
      </c>
      <c r="AT121" s="184" t="s">
        <v>114</v>
      </c>
      <c r="AU121" s="184" t="s">
        <v>81</v>
      </c>
      <c r="AY121" s="15" t="s">
        <v>113</v>
      </c>
      <c r="BE121" s="185">
        <f>IF(N121="základní",J121,0)</f>
        <v>-86133.9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5" t="s">
        <v>81</v>
      </c>
      <c r="BK121" s="185">
        <f>ROUND(I121*H121,2)</f>
        <v>-86133.9</v>
      </c>
      <c r="BL121" s="15" t="s">
        <v>118</v>
      </c>
      <c r="BM121" s="184" t="s">
        <v>119</v>
      </c>
    </row>
    <row r="122" spans="1:65" s="2" customFormat="1" ht="19.5">
      <c r="A122" s="29"/>
      <c r="B122" s="30"/>
      <c r="C122" s="31"/>
      <c r="D122" s="186" t="s">
        <v>120</v>
      </c>
      <c r="E122" s="31"/>
      <c r="F122" s="187" t="s">
        <v>121</v>
      </c>
      <c r="G122" s="31"/>
      <c r="H122" s="31"/>
      <c r="I122" s="31"/>
      <c r="J122" s="31"/>
      <c r="K122" s="31"/>
      <c r="L122" s="34"/>
      <c r="M122" s="188"/>
      <c r="N122" s="189"/>
      <c r="O122" s="66"/>
      <c r="P122" s="66"/>
      <c r="Q122" s="66"/>
      <c r="R122" s="66"/>
      <c r="S122" s="66"/>
      <c r="T122" s="67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5" t="s">
        <v>120</v>
      </c>
      <c r="AU122" s="15" t="s">
        <v>81</v>
      </c>
    </row>
    <row r="123" spans="1:65" s="11" customFormat="1" ht="25.9" customHeight="1">
      <c r="B123" s="160"/>
      <c r="C123" s="161"/>
      <c r="D123" s="162" t="s">
        <v>73</v>
      </c>
      <c r="E123" s="163" t="s">
        <v>122</v>
      </c>
      <c r="F123" s="163" t="s">
        <v>123</v>
      </c>
      <c r="G123" s="161"/>
      <c r="H123" s="161"/>
      <c r="I123" s="161"/>
      <c r="J123" s="164">
        <f>BK123</f>
        <v>-15610</v>
      </c>
      <c r="K123" s="161"/>
      <c r="L123" s="165"/>
      <c r="M123" s="166"/>
      <c r="N123" s="167"/>
      <c r="O123" s="167"/>
      <c r="P123" s="168">
        <f>SUM(P124:P127)</f>
        <v>0</v>
      </c>
      <c r="Q123" s="167"/>
      <c r="R123" s="168">
        <f>SUM(R124:R127)</f>
        <v>0</v>
      </c>
      <c r="S123" s="167"/>
      <c r="T123" s="169">
        <f>SUM(T124:T127)</f>
        <v>0</v>
      </c>
      <c r="AR123" s="170" t="s">
        <v>83</v>
      </c>
      <c r="AT123" s="171" t="s">
        <v>73</v>
      </c>
      <c r="AU123" s="171" t="s">
        <v>74</v>
      </c>
      <c r="AY123" s="170" t="s">
        <v>113</v>
      </c>
      <c r="BK123" s="172">
        <f>SUM(BK124:BK127)</f>
        <v>-15610</v>
      </c>
    </row>
    <row r="124" spans="1:65" s="2" customFormat="1" ht="21.75" customHeight="1">
      <c r="A124" s="29"/>
      <c r="B124" s="30"/>
      <c r="C124" s="173" t="s">
        <v>83</v>
      </c>
      <c r="D124" s="173" t="s">
        <v>114</v>
      </c>
      <c r="E124" s="174" t="s">
        <v>124</v>
      </c>
      <c r="F124" s="175" t="s">
        <v>125</v>
      </c>
      <c r="G124" s="176" t="s">
        <v>126</v>
      </c>
      <c r="H124" s="177">
        <v>-7</v>
      </c>
      <c r="I124" s="178">
        <v>600</v>
      </c>
      <c r="J124" s="178">
        <f>ROUND(I124*H124,2)</f>
        <v>-4200</v>
      </c>
      <c r="K124" s="179"/>
      <c r="L124" s="34"/>
      <c r="M124" s="180" t="s">
        <v>1</v>
      </c>
      <c r="N124" s="181" t="s">
        <v>39</v>
      </c>
      <c r="O124" s="182">
        <v>0</v>
      </c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84" t="s">
        <v>127</v>
      </c>
      <c r="AT124" s="184" t="s">
        <v>114</v>
      </c>
      <c r="AU124" s="184" t="s">
        <v>81</v>
      </c>
      <c r="AY124" s="15" t="s">
        <v>113</v>
      </c>
      <c r="BE124" s="185">
        <f>IF(N124="základní",J124,0)</f>
        <v>-4200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5" t="s">
        <v>81</v>
      </c>
      <c r="BK124" s="185">
        <f>ROUND(I124*H124,2)</f>
        <v>-4200</v>
      </c>
      <c r="BL124" s="15" t="s">
        <v>127</v>
      </c>
      <c r="BM124" s="184" t="s">
        <v>128</v>
      </c>
    </row>
    <row r="125" spans="1:65" s="2" customFormat="1" ht="29.25">
      <c r="A125" s="29"/>
      <c r="B125" s="30"/>
      <c r="C125" s="31"/>
      <c r="D125" s="186" t="s">
        <v>120</v>
      </c>
      <c r="E125" s="31"/>
      <c r="F125" s="187" t="s">
        <v>129</v>
      </c>
      <c r="G125" s="31"/>
      <c r="H125" s="31"/>
      <c r="I125" s="31"/>
      <c r="J125" s="31"/>
      <c r="K125" s="31"/>
      <c r="L125" s="34"/>
      <c r="M125" s="188"/>
      <c r="N125" s="189"/>
      <c r="O125" s="66"/>
      <c r="P125" s="66"/>
      <c r="Q125" s="66"/>
      <c r="R125" s="66"/>
      <c r="S125" s="66"/>
      <c r="T125" s="67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5" t="s">
        <v>120</v>
      </c>
      <c r="AU125" s="15" t="s">
        <v>81</v>
      </c>
    </row>
    <row r="126" spans="1:65" s="2" customFormat="1" ht="24.2" customHeight="1">
      <c r="A126" s="29"/>
      <c r="B126" s="30"/>
      <c r="C126" s="190" t="s">
        <v>130</v>
      </c>
      <c r="D126" s="190" t="s">
        <v>131</v>
      </c>
      <c r="E126" s="191" t="s">
        <v>132</v>
      </c>
      <c r="F126" s="192" t="s">
        <v>133</v>
      </c>
      <c r="G126" s="193" t="s">
        <v>126</v>
      </c>
      <c r="H126" s="194">
        <v>-7</v>
      </c>
      <c r="I126" s="195">
        <v>1630</v>
      </c>
      <c r="J126" s="195">
        <f>ROUND(I126*H126,2)</f>
        <v>-11410</v>
      </c>
      <c r="K126" s="196"/>
      <c r="L126" s="197"/>
      <c r="M126" s="198" t="s">
        <v>1</v>
      </c>
      <c r="N126" s="199" t="s">
        <v>39</v>
      </c>
      <c r="O126" s="182">
        <v>0</v>
      </c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84" t="s">
        <v>134</v>
      </c>
      <c r="AT126" s="184" t="s">
        <v>131</v>
      </c>
      <c r="AU126" s="184" t="s">
        <v>81</v>
      </c>
      <c r="AY126" s="15" t="s">
        <v>113</v>
      </c>
      <c r="BE126" s="185">
        <f>IF(N126="základní",J126,0)</f>
        <v>-11410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5" t="s">
        <v>81</v>
      </c>
      <c r="BK126" s="185">
        <f>ROUND(I126*H126,2)</f>
        <v>-11410</v>
      </c>
      <c r="BL126" s="15" t="s">
        <v>127</v>
      </c>
      <c r="BM126" s="184" t="s">
        <v>135</v>
      </c>
    </row>
    <row r="127" spans="1:65" s="2" customFormat="1" ht="19.5">
      <c r="A127" s="29"/>
      <c r="B127" s="30"/>
      <c r="C127" s="31"/>
      <c r="D127" s="186" t="s">
        <v>120</v>
      </c>
      <c r="E127" s="31"/>
      <c r="F127" s="187" t="s">
        <v>133</v>
      </c>
      <c r="G127" s="31"/>
      <c r="H127" s="31"/>
      <c r="I127" s="31"/>
      <c r="J127" s="31"/>
      <c r="K127" s="31"/>
      <c r="L127" s="34"/>
      <c r="M127" s="188"/>
      <c r="N127" s="189"/>
      <c r="O127" s="66"/>
      <c r="P127" s="66"/>
      <c r="Q127" s="66"/>
      <c r="R127" s="66"/>
      <c r="S127" s="66"/>
      <c r="T127" s="67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5" t="s">
        <v>120</v>
      </c>
      <c r="AU127" s="15" t="s">
        <v>81</v>
      </c>
    </row>
    <row r="128" spans="1:65" s="11" customFormat="1" ht="25.9" customHeight="1">
      <c r="B128" s="160"/>
      <c r="C128" s="161"/>
      <c r="D128" s="162" t="s">
        <v>73</v>
      </c>
      <c r="E128" s="163" t="s">
        <v>136</v>
      </c>
      <c r="F128" s="163" t="s">
        <v>137</v>
      </c>
      <c r="G128" s="161"/>
      <c r="H128" s="161"/>
      <c r="I128" s="161"/>
      <c r="J128" s="164">
        <f>BK128</f>
        <v>-98720</v>
      </c>
      <c r="K128" s="161"/>
      <c r="L128" s="165"/>
      <c r="M128" s="166"/>
      <c r="N128" s="167"/>
      <c r="O128" s="167"/>
      <c r="P128" s="168">
        <f>SUM(P129:P140)</f>
        <v>0</v>
      </c>
      <c r="Q128" s="167"/>
      <c r="R128" s="168">
        <f>SUM(R129:R140)</f>
        <v>0</v>
      </c>
      <c r="S128" s="167"/>
      <c r="T128" s="169">
        <f>SUM(T129:T140)</f>
        <v>0</v>
      </c>
      <c r="AR128" s="170" t="s">
        <v>83</v>
      </c>
      <c r="AT128" s="171" t="s">
        <v>73</v>
      </c>
      <c r="AU128" s="171" t="s">
        <v>74</v>
      </c>
      <c r="AY128" s="170" t="s">
        <v>113</v>
      </c>
      <c r="BK128" s="172">
        <f>SUM(BK129:BK140)</f>
        <v>-98720</v>
      </c>
    </row>
    <row r="129" spans="1:65" s="2" customFormat="1" ht="24.2" customHeight="1">
      <c r="A129" s="29"/>
      <c r="B129" s="30"/>
      <c r="C129" s="173" t="s">
        <v>118</v>
      </c>
      <c r="D129" s="173" t="s">
        <v>114</v>
      </c>
      <c r="E129" s="174" t="s">
        <v>138</v>
      </c>
      <c r="F129" s="175" t="s">
        <v>139</v>
      </c>
      <c r="G129" s="176" t="s">
        <v>126</v>
      </c>
      <c r="H129" s="177">
        <v>-4</v>
      </c>
      <c r="I129" s="178">
        <v>2300</v>
      </c>
      <c r="J129" s="178">
        <f>ROUND(I129*H129,2)</f>
        <v>-9200</v>
      </c>
      <c r="K129" s="179"/>
      <c r="L129" s="34"/>
      <c r="M129" s="180" t="s">
        <v>1</v>
      </c>
      <c r="N129" s="181" t="s">
        <v>39</v>
      </c>
      <c r="O129" s="182">
        <v>0</v>
      </c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84" t="s">
        <v>127</v>
      </c>
      <c r="AT129" s="184" t="s">
        <v>114</v>
      </c>
      <c r="AU129" s="184" t="s">
        <v>81</v>
      </c>
      <c r="AY129" s="15" t="s">
        <v>113</v>
      </c>
      <c r="BE129" s="185">
        <f>IF(N129="základní",J129,0)</f>
        <v>-9200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5" t="s">
        <v>81</v>
      </c>
      <c r="BK129" s="185">
        <f>ROUND(I129*H129,2)</f>
        <v>-9200</v>
      </c>
      <c r="BL129" s="15" t="s">
        <v>127</v>
      </c>
      <c r="BM129" s="184" t="s">
        <v>140</v>
      </c>
    </row>
    <row r="130" spans="1:65" s="2" customFormat="1" ht="11.25">
      <c r="A130" s="29"/>
      <c r="B130" s="30"/>
      <c r="C130" s="31"/>
      <c r="D130" s="186" t="s">
        <v>120</v>
      </c>
      <c r="E130" s="31"/>
      <c r="F130" s="187" t="s">
        <v>141</v>
      </c>
      <c r="G130" s="31"/>
      <c r="H130" s="31"/>
      <c r="I130" s="31"/>
      <c r="J130" s="31"/>
      <c r="K130" s="31"/>
      <c r="L130" s="34"/>
      <c r="M130" s="188"/>
      <c r="N130" s="189"/>
      <c r="O130" s="66"/>
      <c r="P130" s="66"/>
      <c r="Q130" s="66"/>
      <c r="R130" s="66"/>
      <c r="S130" s="66"/>
      <c r="T130" s="67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5" t="s">
        <v>120</v>
      </c>
      <c r="AU130" s="15" t="s">
        <v>81</v>
      </c>
    </row>
    <row r="131" spans="1:65" s="2" customFormat="1" ht="24.2" customHeight="1">
      <c r="A131" s="29"/>
      <c r="B131" s="30"/>
      <c r="C131" s="190" t="s">
        <v>142</v>
      </c>
      <c r="D131" s="190" t="s">
        <v>131</v>
      </c>
      <c r="E131" s="191" t="s">
        <v>143</v>
      </c>
      <c r="F131" s="192" t="s">
        <v>144</v>
      </c>
      <c r="G131" s="193" t="s">
        <v>145</v>
      </c>
      <c r="H131" s="194">
        <v>-4</v>
      </c>
      <c r="I131" s="195">
        <v>13000</v>
      </c>
      <c r="J131" s="195">
        <f>ROUND(I131*H131,2)</f>
        <v>-52000</v>
      </c>
      <c r="K131" s="196"/>
      <c r="L131" s="197"/>
      <c r="M131" s="198" t="s">
        <v>1</v>
      </c>
      <c r="N131" s="199" t="s">
        <v>39</v>
      </c>
      <c r="O131" s="182">
        <v>0</v>
      </c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84" t="s">
        <v>134</v>
      </c>
      <c r="AT131" s="184" t="s">
        <v>131</v>
      </c>
      <c r="AU131" s="184" t="s">
        <v>81</v>
      </c>
      <c r="AY131" s="15" t="s">
        <v>113</v>
      </c>
      <c r="BE131" s="185">
        <f>IF(N131="základní",J131,0)</f>
        <v>-52000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5" t="s">
        <v>81</v>
      </c>
      <c r="BK131" s="185">
        <f>ROUND(I131*H131,2)</f>
        <v>-52000</v>
      </c>
      <c r="BL131" s="15" t="s">
        <v>127</v>
      </c>
      <c r="BM131" s="184" t="s">
        <v>146</v>
      </c>
    </row>
    <row r="132" spans="1:65" s="2" customFormat="1" ht="19.5">
      <c r="A132" s="29"/>
      <c r="B132" s="30"/>
      <c r="C132" s="31"/>
      <c r="D132" s="186" t="s">
        <v>120</v>
      </c>
      <c r="E132" s="31"/>
      <c r="F132" s="187" t="s">
        <v>144</v>
      </c>
      <c r="G132" s="31"/>
      <c r="H132" s="31"/>
      <c r="I132" s="31"/>
      <c r="J132" s="31"/>
      <c r="K132" s="31"/>
      <c r="L132" s="34"/>
      <c r="M132" s="188"/>
      <c r="N132" s="189"/>
      <c r="O132" s="66"/>
      <c r="P132" s="66"/>
      <c r="Q132" s="66"/>
      <c r="R132" s="66"/>
      <c r="S132" s="66"/>
      <c r="T132" s="67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120</v>
      </c>
      <c r="AU132" s="15" t="s">
        <v>81</v>
      </c>
    </row>
    <row r="133" spans="1:65" s="2" customFormat="1" ht="24.2" customHeight="1">
      <c r="A133" s="29"/>
      <c r="B133" s="30"/>
      <c r="C133" s="173" t="s">
        <v>147</v>
      </c>
      <c r="D133" s="173" t="s">
        <v>114</v>
      </c>
      <c r="E133" s="174" t="s">
        <v>148</v>
      </c>
      <c r="F133" s="175" t="s">
        <v>149</v>
      </c>
      <c r="G133" s="176" t="s">
        <v>150</v>
      </c>
      <c r="H133" s="177">
        <v>-3.2</v>
      </c>
      <c r="I133" s="178">
        <v>600</v>
      </c>
      <c r="J133" s="178">
        <f>ROUND(I133*H133,2)</f>
        <v>-1920</v>
      </c>
      <c r="K133" s="179"/>
      <c r="L133" s="34"/>
      <c r="M133" s="180" t="s">
        <v>1</v>
      </c>
      <c r="N133" s="181" t="s">
        <v>39</v>
      </c>
      <c r="O133" s="182">
        <v>0</v>
      </c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84" t="s">
        <v>127</v>
      </c>
      <c r="AT133" s="184" t="s">
        <v>114</v>
      </c>
      <c r="AU133" s="184" t="s">
        <v>81</v>
      </c>
      <c r="AY133" s="15" t="s">
        <v>113</v>
      </c>
      <c r="BE133" s="185">
        <f>IF(N133="základní",J133,0)</f>
        <v>-1920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5" t="s">
        <v>81</v>
      </c>
      <c r="BK133" s="185">
        <f>ROUND(I133*H133,2)</f>
        <v>-1920</v>
      </c>
      <c r="BL133" s="15" t="s">
        <v>127</v>
      </c>
      <c r="BM133" s="184" t="s">
        <v>151</v>
      </c>
    </row>
    <row r="134" spans="1:65" s="2" customFormat="1" ht="11.25">
      <c r="A134" s="29"/>
      <c r="B134" s="30"/>
      <c r="C134" s="31"/>
      <c r="D134" s="186" t="s">
        <v>120</v>
      </c>
      <c r="E134" s="31"/>
      <c r="F134" s="187" t="s">
        <v>152</v>
      </c>
      <c r="G134" s="31"/>
      <c r="H134" s="31"/>
      <c r="I134" s="31"/>
      <c r="J134" s="31"/>
      <c r="K134" s="31"/>
      <c r="L134" s="34"/>
      <c r="M134" s="188"/>
      <c r="N134" s="189"/>
      <c r="O134" s="66"/>
      <c r="P134" s="66"/>
      <c r="Q134" s="66"/>
      <c r="R134" s="66"/>
      <c r="S134" s="66"/>
      <c r="T134" s="67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5" t="s">
        <v>120</v>
      </c>
      <c r="AU134" s="15" t="s">
        <v>81</v>
      </c>
    </row>
    <row r="135" spans="1:65" s="2" customFormat="1" ht="16.5" customHeight="1">
      <c r="A135" s="29"/>
      <c r="B135" s="30"/>
      <c r="C135" s="190" t="s">
        <v>153</v>
      </c>
      <c r="D135" s="190" t="s">
        <v>131</v>
      </c>
      <c r="E135" s="191" t="s">
        <v>154</v>
      </c>
      <c r="F135" s="192" t="s">
        <v>155</v>
      </c>
      <c r="G135" s="193" t="s">
        <v>150</v>
      </c>
      <c r="H135" s="194">
        <v>-3.2</v>
      </c>
      <c r="I135" s="195">
        <v>5000</v>
      </c>
      <c r="J135" s="195">
        <f>ROUND(I135*H135,2)</f>
        <v>-16000</v>
      </c>
      <c r="K135" s="196"/>
      <c r="L135" s="197"/>
      <c r="M135" s="198" t="s">
        <v>1</v>
      </c>
      <c r="N135" s="199" t="s">
        <v>39</v>
      </c>
      <c r="O135" s="182">
        <v>0</v>
      </c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84" t="s">
        <v>134</v>
      </c>
      <c r="AT135" s="184" t="s">
        <v>131</v>
      </c>
      <c r="AU135" s="184" t="s">
        <v>81</v>
      </c>
      <c r="AY135" s="15" t="s">
        <v>113</v>
      </c>
      <c r="BE135" s="185">
        <f>IF(N135="základní",J135,0)</f>
        <v>-16000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5" t="s">
        <v>81</v>
      </c>
      <c r="BK135" s="185">
        <f>ROUND(I135*H135,2)</f>
        <v>-16000</v>
      </c>
      <c r="BL135" s="15" t="s">
        <v>127</v>
      </c>
      <c r="BM135" s="184" t="s">
        <v>156</v>
      </c>
    </row>
    <row r="136" spans="1:65" s="2" customFormat="1" ht="11.25">
      <c r="A136" s="29"/>
      <c r="B136" s="30"/>
      <c r="C136" s="31"/>
      <c r="D136" s="186" t="s">
        <v>120</v>
      </c>
      <c r="E136" s="31"/>
      <c r="F136" s="187" t="s">
        <v>155</v>
      </c>
      <c r="G136" s="31"/>
      <c r="H136" s="31"/>
      <c r="I136" s="31"/>
      <c r="J136" s="31"/>
      <c r="K136" s="31"/>
      <c r="L136" s="34"/>
      <c r="M136" s="188"/>
      <c r="N136" s="189"/>
      <c r="O136" s="66"/>
      <c r="P136" s="66"/>
      <c r="Q136" s="66"/>
      <c r="R136" s="66"/>
      <c r="S136" s="66"/>
      <c r="T136" s="67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5" t="s">
        <v>120</v>
      </c>
      <c r="AU136" s="15" t="s">
        <v>81</v>
      </c>
    </row>
    <row r="137" spans="1:65" s="2" customFormat="1" ht="24.2" customHeight="1">
      <c r="A137" s="29"/>
      <c r="B137" s="30"/>
      <c r="C137" s="173" t="s">
        <v>157</v>
      </c>
      <c r="D137" s="173" t="s">
        <v>114</v>
      </c>
      <c r="E137" s="174" t="s">
        <v>158</v>
      </c>
      <c r="F137" s="175" t="s">
        <v>159</v>
      </c>
      <c r="G137" s="176" t="s">
        <v>126</v>
      </c>
      <c r="H137" s="177">
        <v>-4</v>
      </c>
      <c r="I137" s="178">
        <v>3000</v>
      </c>
      <c r="J137" s="178">
        <f>ROUND(I137*H137,2)</f>
        <v>-12000</v>
      </c>
      <c r="K137" s="179"/>
      <c r="L137" s="34"/>
      <c r="M137" s="180" t="s">
        <v>1</v>
      </c>
      <c r="N137" s="181" t="s">
        <v>39</v>
      </c>
      <c r="O137" s="182">
        <v>0</v>
      </c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84" t="s">
        <v>127</v>
      </c>
      <c r="AT137" s="184" t="s">
        <v>114</v>
      </c>
      <c r="AU137" s="184" t="s">
        <v>81</v>
      </c>
      <c r="AY137" s="15" t="s">
        <v>113</v>
      </c>
      <c r="BE137" s="185">
        <f>IF(N137="základní",J137,0)</f>
        <v>-12000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5" t="s">
        <v>81</v>
      </c>
      <c r="BK137" s="185">
        <f>ROUND(I137*H137,2)</f>
        <v>-12000</v>
      </c>
      <c r="BL137" s="15" t="s">
        <v>127</v>
      </c>
      <c r="BM137" s="184" t="s">
        <v>160</v>
      </c>
    </row>
    <row r="138" spans="1:65" s="2" customFormat="1" ht="19.5">
      <c r="A138" s="29"/>
      <c r="B138" s="30"/>
      <c r="C138" s="31"/>
      <c r="D138" s="186" t="s">
        <v>120</v>
      </c>
      <c r="E138" s="31"/>
      <c r="F138" s="187" t="s">
        <v>161</v>
      </c>
      <c r="G138" s="31"/>
      <c r="H138" s="31"/>
      <c r="I138" s="31"/>
      <c r="J138" s="31"/>
      <c r="K138" s="31"/>
      <c r="L138" s="34"/>
      <c r="M138" s="188"/>
      <c r="N138" s="189"/>
      <c r="O138" s="66"/>
      <c r="P138" s="66"/>
      <c r="Q138" s="66"/>
      <c r="R138" s="66"/>
      <c r="S138" s="66"/>
      <c r="T138" s="67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5" t="s">
        <v>120</v>
      </c>
      <c r="AU138" s="15" t="s">
        <v>81</v>
      </c>
    </row>
    <row r="139" spans="1:65" s="2" customFormat="1" ht="16.5" customHeight="1">
      <c r="A139" s="29"/>
      <c r="B139" s="30"/>
      <c r="C139" s="190" t="s">
        <v>162</v>
      </c>
      <c r="D139" s="190" t="s">
        <v>131</v>
      </c>
      <c r="E139" s="191" t="s">
        <v>163</v>
      </c>
      <c r="F139" s="192" t="s">
        <v>164</v>
      </c>
      <c r="G139" s="193" t="s">
        <v>126</v>
      </c>
      <c r="H139" s="194">
        <v>-4</v>
      </c>
      <c r="I139" s="195">
        <v>1900</v>
      </c>
      <c r="J139" s="195">
        <f>ROUND(I139*H139,2)</f>
        <v>-7600</v>
      </c>
      <c r="K139" s="196"/>
      <c r="L139" s="197"/>
      <c r="M139" s="198" t="s">
        <v>1</v>
      </c>
      <c r="N139" s="199" t="s">
        <v>39</v>
      </c>
      <c r="O139" s="182">
        <v>0</v>
      </c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84" t="s">
        <v>134</v>
      </c>
      <c r="AT139" s="184" t="s">
        <v>131</v>
      </c>
      <c r="AU139" s="184" t="s">
        <v>81</v>
      </c>
      <c r="AY139" s="15" t="s">
        <v>113</v>
      </c>
      <c r="BE139" s="185">
        <f>IF(N139="základní",J139,0)</f>
        <v>-7600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5" t="s">
        <v>81</v>
      </c>
      <c r="BK139" s="185">
        <f>ROUND(I139*H139,2)</f>
        <v>-7600</v>
      </c>
      <c r="BL139" s="15" t="s">
        <v>127</v>
      </c>
      <c r="BM139" s="184" t="s">
        <v>165</v>
      </c>
    </row>
    <row r="140" spans="1:65" s="2" customFormat="1" ht="11.25">
      <c r="A140" s="29"/>
      <c r="B140" s="30"/>
      <c r="C140" s="31"/>
      <c r="D140" s="186" t="s">
        <v>120</v>
      </c>
      <c r="E140" s="31"/>
      <c r="F140" s="187" t="s">
        <v>164</v>
      </c>
      <c r="G140" s="31"/>
      <c r="H140" s="31"/>
      <c r="I140" s="31"/>
      <c r="J140" s="31"/>
      <c r="K140" s="31"/>
      <c r="L140" s="34"/>
      <c r="M140" s="200"/>
      <c r="N140" s="201"/>
      <c r="O140" s="202"/>
      <c r="P140" s="202"/>
      <c r="Q140" s="202"/>
      <c r="R140" s="202"/>
      <c r="S140" s="202"/>
      <c r="T140" s="203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5" t="s">
        <v>120</v>
      </c>
      <c r="AU140" s="15" t="s">
        <v>81</v>
      </c>
    </row>
    <row r="141" spans="1:65" s="2" customFormat="1" ht="6.95" customHeight="1">
      <c r="A141" s="29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34"/>
      <c r="M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</sheetData>
  <sheetProtection algorithmName="SHA-512" hashValue="KQfK/J9q6fZlMRGE3KpOOA4xqark7xCTiJX95r+1bi9IK7isuEsSc6ksU8uDjdfADb4Kh2+5uptGKpj4Jk0j9A==" saltValue="54r88mH8bfuswHJc4ezdB6Pm0yo7CggJOQ3xaNIk1S3TcWZrB3mF9Dei25NJ2asEtmtEmZNPBGoPlEtJ26LNcA==" spinCount="100000" sheet="1" objects="1" scenarios="1" formatColumns="0" formatRows="0" autoFilter="0"/>
  <autoFilter ref="C118:K140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4"/>
  <sheetViews>
    <sheetView showGridLines="0" topLeftCell="A28" workbookViewId="0">
      <selection activeCell="A40" sqref="A40:XFD8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0"/>
    </row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5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8"/>
      <c r="AT3" s="15" t="s">
        <v>83</v>
      </c>
    </row>
    <row r="4" spans="1:46" s="1" customFormat="1" ht="24.95" customHeight="1">
      <c r="B4" s="18"/>
      <c r="D4" s="105" t="s">
        <v>87</v>
      </c>
      <c r="L4" s="18"/>
      <c r="M4" s="106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7" t="s">
        <v>14</v>
      </c>
      <c r="L6" s="18"/>
    </row>
    <row r="7" spans="1:46" s="1" customFormat="1" ht="16.5" customHeight="1">
      <c r="B7" s="18"/>
      <c r="E7" s="257" t="str">
        <f>'Rekapitulace stavby'!K6</f>
        <v>Vícepráce - méněpráce k 31.12.2024</v>
      </c>
      <c r="F7" s="258"/>
      <c r="G7" s="258"/>
      <c r="H7" s="258"/>
      <c r="L7" s="18"/>
    </row>
    <row r="8" spans="1:46" s="2" customFormat="1" ht="12" customHeight="1">
      <c r="A8" s="29"/>
      <c r="B8" s="34"/>
      <c r="C8" s="29"/>
      <c r="D8" s="107" t="s">
        <v>88</v>
      </c>
      <c r="E8" s="29"/>
      <c r="F8" s="29"/>
      <c r="G8" s="29"/>
      <c r="H8" s="29"/>
      <c r="I8" s="29"/>
      <c r="J8" s="29"/>
      <c r="K8" s="29"/>
      <c r="L8" s="4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4"/>
      <c r="C9" s="29"/>
      <c r="D9" s="29"/>
      <c r="E9" s="259" t="s">
        <v>166</v>
      </c>
      <c r="F9" s="260"/>
      <c r="G9" s="260"/>
      <c r="H9" s="260"/>
      <c r="I9" s="29"/>
      <c r="J9" s="29"/>
      <c r="K9" s="29"/>
      <c r="L9" s="4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4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4"/>
      <c r="C11" s="29"/>
      <c r="D11" s="107" t="s">
        <v>16</v>
      </c>
      <c r="E11" s="29"/>
      <c r="F11" s="108" t="s">
        <v>1</v>
      </c>
      <c r="G11" s="29"/>
      <c r="H11" s="29"/>
      <c r="I11" s="107" t="s">
        <v>17</v>
      </c>
      <c r="J11" s="108" t="s">
        <v>1</v>
      </c>
      <c r="K11" s="29"/>
      <c r="L11" s="4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4"/>
      <c r="C12" s="29"/>
      <c r="D12" s="107" t="s">
        <v>18</v>
      </c>
      <c r="E12" s="29"/>
      <c r="F12" s="108" t="s">
        <v>19</v>
      </c>
      <c r="G12" s="29"/>
      <c r="H12" s="29"/>
      <c r="I12" s="107" t="s">
        <v>20</v>
      </c>
      <c r="J12" s="109" t="str">
        <f>'Rekapitulace stavby'!AN8</f>
        <v>22. 1. 2025</v>
      </c>
      <c r="K12" s="29"/>
      <c r="L12" s="4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4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4"/>
      <c r="C14" s="29"/>
      <c r="D14" s="107" t="s">
        <v>22</v>
      </c>
      <c r="E14" s="29"/>
      <c r="F14" s="29"/>
      <c r="G14" s="29"/>
      <c r="H14" s="29"/>
      <c r="I14" s="107" t="s">
        <v>23</v>
      </c>
      <c r="J14" s="108" t="str">
        <f>IF('Rekapitulace stavby'!AN10="","",'Rekapitulace stavby'!AN10)</f>
        <v/>
      </c>
      <c r="K14" s="29"/>
      <c r="L14" s="4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4"/>
      <c r="C15" s="29"/>
      <c r="D15" s="29"/>
      <c r="E15" s="108" t="str">
        <f>IF('Rekapitulace stavby'!E11="","",'Rekapitulace stavby'!E11)</f>
        <v xml:space="preserve"> </v>
      </c>
      <c r="F15" s="29"/>
      <c r="G15" s="29"/>
      <c r="H15" s="29"/>
      <c r="I15" s="107" t="s">
        <v>25</v>
      </c>
      <c r="J15" s="108" t="str">
        <f>IF('Rekapitulace stavby'!AN11="","",'Rekapitulace stavby'!AN11)</f>
        <v/>
      </c>
      <c r="K15" s="29"/>
      <c r="L15" s="4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4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4"/>
      <c r="C17" s="29"/>
      <c r="D17" s="107" t="s">
        <v>26</v>
      </c>
      <c r="E17" s="29"/>
      <c r="F17" s="29"/>
      <c r="G17" s="29"/>
      <c r="H17" s="29"/>
      <c r="I17" s="107" t="s">
        <v>23</v>
      </c>
      <c r="J17" s="108" t="s">
        <v>27</v>
      </c>
      <c r="K17" s="29"/>
      <c r="L17" s="4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4"/>
      <c r="C18" s="29"/>
      <c r="D18" s="29"/>
      <c r="E18" s="108" t="s">
        <v>28</v>
      </c>
      <c r="F18" s="29"/>
      <c r="G18" s="29"/>
      <c r="H18" s="29"/>
      <c r="I18" s="107" t="s">
        <v>25</v>
      </c>
      <c r="J18" s="108" t="s">
        <v>29</v>
      </c>
      <c r="K18" s="29"/>
      <c r="L18" s="4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4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4"/>
      <c r="C20" s="29"/>
      <c r="D20" s="107" t="s">
        <v>30</v>
      </c>
      <c r="E20" s="29"/>
      <c r="F20" s="29"/>
      <c r="G20" s="29"/>
      <c r="H20" s="29"/>
      <c r="I20" s="107" t="s">
        <v>23</v>
      </c>
      <c r="J20" s="108" t="str">
        <f>IF('Rekapitulace stavby'!AN16="","",'Rekapitulace stavby'!AN16)</f>
        <v/>
      </c>
      <c r="K20" s="29"/>
      <c r="L20" s="4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4"/>
      <c r="C21" s="29"/>
      <c r="D21" s="29"/>
      <c r="E21" s="108" t="str">
        <f>IF('Rekapitulace stavby'!E17="","",'Rekapitulace stavby'!E17)</f>
        <v xml:space="preserve"> </v>
      </c>
      <c r="F21" s="29"/>
      <c r="G21" s="29"/>
      <c r="H21" s="29"/>
      <c r="I21" s="107" t="s">
        <v>25</v>
      </c>
      <c r="J21" s="108" t="str">
        <f>IF('Rekapitulace stavby'!AN17="","",'Rekapitulace stavby'!AN17)</f>
        <v/>
      </c>
      <c r="K21" s="29"/>
      <c r="L21" s="4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4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4"/>
      <c r="C23" s="29"/>
      <c r="D23" s="107" t="s">
        <v>32</v>
      </c>
      <c r="E23" s="29"/>
      <c r="F23" s="29"/>
      <c r="G23" s="29"/>
      <c r="H23" s="29"/>
      <c r="I23" s="107" t="s">
        <v>23</v>
      </c>
      <c r="J23" s="108" t="str">
        <f>IF('Rekapitulace stavby'!AN19="","",'Rekapitulace stavby'!AN19)</f>
        <v/>
      </c>
      <c r="K23" s="29"/>
      <c r="L23" s="4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4"/>
      <c r="C24" s="29"/>
      <c r="D24" s="29"/>
      <c r="E24" s="108" t="str">
        <f>IF('Rekapitulace stavby'!E20="","",'Rekapitulace stavby'!E20)</f>
        <v xml:space="preserve"> </v>
      </c>
      <c r="F24" s="29"/>
      <c r="G24" s="29"/>
      <c r="H24" s="29"/>
      <c r="I24" s="107" t="s">
        <v>25</v>
      </c>
      <c r="J24" s="108" t="str">
        <f>IF('Rekapitulace stavby'!AN20="","",'Rekapitulace stavby'!AN20)</f>
        <v/>
      </c>
      <c r="K24" s="29"/>
      <c r="L24" s="4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4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4"/>
      <c r="C26" s="29"/>
      <c r="D26" s="107" t="s">
        <v>33</v>
      </c>
      <c r="E26" s="29"/>
      <c r="F26" s="29"/>
      <c r="G26" s="29"/>
      <c r="H26" s="29"/>
      <c r="I26" s="29"/>
      <c r="J26" s="29"/>
      <c r="K26" s="29"/>
      <c r="L26" s="4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10"/>
      <c r="B27" s="111"/>
      <c r="C27" s="110"/>
      <c r="D27" s="110"/>
      <c r="E27" s="261" t="s">
        <v>1</v>
      </c>
      <c r="F27" s="261"/>
      <c r="G27" s="261"/>
      <c r="H27" s="261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4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4"/>
      <c r="C29" s="29"/>
      <c r="D29" s="113"/>
      <c r="E29" s="113"/>
      <c r="F29" s="113"/>
      <c r="G29" s="113"/>
      <c r="H29" s="113"/>
      <c r="I29" s="113"/>
      <c r="J29" s="113"/>
      <c r="K29" s="113"/>
      <c r="L29" s="4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4"/>
      <c r="C30" s="29"/>
      <c r="D30" s="114" t="s">
        <v>34</v>
      </c>
      <c r="E30" s="29"/>
      <c r="F30" s="29"/>
      <c r="G30" s="29"/>
      <c r="H30" s="29"/>
      <c r="I30" s="29"/>
      <c r="J30" s="115">
        <f>ROUND(J127, 2)</f>
        <v>397050.44</v>
      </c>
      <c r="K30" s="29"/>
      <c r="L30" s="4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4"/>
      <c r="C31" s="29"/>
      <c r="D31" s="113"/>
      <c r="E31" s="113"/>
      <c r="F31" s="113"/>
      <c r="G31" s="113"/>
      <c r="H31" s="113"/>
      <c r="I31" s="113"/>
      <c r="J31" s="113"/>
      <c r="K31" s="113"/>
      <c r="L31" s="4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4"/>
      <c r="C32" s="29"/>
      <c r="D32" s="29"/>
      <c r="E32" s="29"/>
      <c r="F32" s="116" t="s">
        <v>36</v>
      </c>
      <c r="G32" s="29"/>
      <c r="H32" s="29"/>
      <c r="I32" s="116" t="s">
        <v>35</v>
      </c>
      <c r="J32" s="116" t="s">
        <v>37</v>
      </c>
      <c r="K32" s="29"/>
      <c r="L32" s="4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4"/>
      <c r="C33" s="29"/>
      <c r="D33" s="117" t="s">
        <v>38</v>
      </c>
      <c r="E33" s="107" t="s">
        <v>39</v>
      </c>
      <c r="F33" s="118">
        <f>ROUND((SUM(BE127:BE203)),  2)</f>
        <v>397050.44</v>
      </c>
      <c r="G33" s="29"/>
      <c r="H33" s="29"/>
      <c r="I33" s="119">
        <v>0.21</v>
      </c>
      <c r="J33" s="118">
        <f>ROUND(((SUM(BE127:BE203))*I33),  2)</f>
        <v>83380.59</v>
      </c>
      <c r="K33" s="29"/>
      <c r="L33" s="4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4"/>
      <c r="C34" s="29"/>
      <c r="D34" s="29"/>
      <c r="E34" s="107" t="s">
        <v>40</v>
      </c>
      <c r="F34" s="118">
        <f>ROUND((SUM(BF127:BF203)),  2)</f>
        <v>0</v>
      </c>
      <c r="G34" s="29"/>
      <c r="H34" s="29"/>
      <c r="I34" s="119">
        <v>0.12</v>
      </c>
      <c r="J34" s="118">
        <f>ROUND(((SUM(BF127:BF203))*I34),  2)</f>
        <v>0</v>
      </c>
      <c r="K34" s="29"/>
      <c r="L34" s="4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107" t="s">
        <v>41</v>
      </c>
      <c r="F35" s="118">
        <f>ROUND((SUM(BG127:BG203)),  2)</f>
        <v>0</v>
      </c>
      <c r="G35" s="29"/>
      <c r="H35" s="29"/>
      <c r="I35" s="119">
        <v>0.21</v>
      </c>
      <c r="J35" s="118">
        <f>0</f>
        <v>0</v>
      </c>
      <c r="K35" s="29"/>
      <c r="L35" s="4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107" t="s">
        <v>42</v>
      </c>
      <c r="F36" s="118">
        <f>ROUND((SUM(BH127:BH203)),  2)</f>
        <v>0</v>
      </c>
      <c r="G36" s="29"/>
      <c r="H36" s="29"/>
      <c r="I36" s="119">
        <v>0.12</v>
      </c>
      <c r="J36" s="118">
        <f>0</f>
        <v>0</v>
      </c>
      <c r="K36" s="29"/>
      <c r="L36" s="4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107" t="s">
        <v>43</v>
      </c>
      <c r="F37" s="118">
        <f>ROUND((SUM(BI127:BI203)),  2)</f>
        <v>0</v>
      </c>
      <c r="G37" s="29"/>
      <c r="H37" s="29"/>
      <c r="I37" s="119">
        <v>0</v>
      </c>
      <c r="J37" s="118">
        <f>0</f>
        <v>0</v>
      </c>
      <c r="K37" s="29"/>
      <c r="L37" s="4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4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4"/>
      <c r="C39" s="120"/>
      <c r="D39" s="121" t="s">
        <v>44</v>
      </c>
      <c r="E39" s="122"/>
      <c r="F39" s="122"/>
      <c r="G39" s="123" t="s">
        <v>45</v>
      </c>
      <c r="H39" s="124" t="s">
        <v>46</v>
      </c>
      <c r="I39" s="122"/>
      <c r="J39" s="125">
        <f>SUM(J30:J37)</f>
        <v>480431.03</v>
      </c>
      <c r="K39" s="126"/>
      <c r="L39" s="4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4"/>
      <c r="C40" s="29"/>
      <c r="D40" s="29"/>
      <c r="E40" s="29"/>
      <c r="F40" s="29"/>
      <c r="G40" s="29"/>
      <c r="H40" s="29"/>
      <c r="I40" s="29"/>
      <c r="J40" s="29"/>
      <c r="K40" s="29"/>
      <c r="L40" s="4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6"/>
      <c r="D50" s="127" t="s">
        <v>47</v>
      </c>
      <c r="E50" s="128"/>
      <c r="F50" s="128"/>
      <c r="G50" s="127" t="s">
        <v>48</v>
      </c>
      <c r="H50" s="128"/>
      <c r="I50" s="128"/>
      <c r="J50" s="128"/>
      <c r="K50" s="128"/>
      <c r="L50" s="46"/>
    </row>
    <row r="51" spans="1:31" ht="11.25" hidden="1">
      <c r="B51" s="18"/>
      <c r="L51" s="18"/>
    </row>
    <row r="52" spans="1:31" ht="11.25" hidden="1">
      <c r="B52" s="18"/>
      <c r="L52" s="18"/>
    </row>
    <row r="53" spans="1:31" ht="11.25" hidden="1">
      <c r="B53" s="18"/>
      <c r="L53" s="18"/>
    </row>
    <row r="54" spans="1:31" ht="11.25" hidden="1">
      <c r="B54" s="18"/>
      <c r="L54" s="18"/>
    </row>
    <row r="55" spans="1:31" ht="11.25" hidden="1">
      <c r="B55" s="18"/>
      <c r="L55" s="18"/>
    </row>
    <row r="56" spans="1:31" ht="11.25" hidden="1">
      <c r="B56" s="18"/>
      <c r="L56" s="18"/>
    </row>
    <row r="57" spans="1:31" ht="11.25" hidden="1">
      <c r="B57" s="18"/>
      <c r="L57" s="18"/>
    </row>
    <row r="58" spans="1:31" ht="11.25" hidden="1">
      <c r="B58" s="18"/>
      <c r="L58" s="18"/>
    </row>
    <row r="59" spans="1:31" ht="11.25" hidden="1">
      <c r="B59" s="18"/>
      <c r="L59" s="18"/>
    </row>
    <row r="60" spans="1:31" ht="11.25" hidden="1">
      <c r="B60" s="18"/>
      <c r="L60" s="18"/>
    </row>
    <row r="61" spans="1:31" s="2" customFormat="1" ht="12.75" hidden="1">
      <c r="A61" s="29"/>
      <c r="B61" s="34"/>
      <c r="C61" s="29"/>
      <c r="D61" s="129" t="s">
        <v>49</v>
      </c>
      <c r="E61" s="130"/>
      <c r="F61" s="131" t="s">
        <v>50</v>
      </c>
      <c r="G61" s="129" t="s">
        <v>49</v>
      </c>
      <c r="H61" s="130"/>
      <c r="I61" s="130"/>
      <c r="J61" s="132" t="s">
        <v>50</v>
      </c>
      <c r="K61" s="130"/>
      <c r="L61" s="4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8"/>
      <c r="L62" s="18"/>
    </row>
    <row r="63" spans="1:31" ht="11.25" hidden="1">
      <c r="B63" s="18"/>
      <c r="L63" s="18"/>
    </row>
    <row r="64" spans="1:31" ht="11.25" hidden="1">
      <c r="B64" s="18"/>
      <c r="L64" s="18"/>
    </row>
    <row r="65" spans="1:31" s="2" customFormat="1" ht="12.75" hidden="1">
      <c r="A65" s="29"/>
      <c r="B65" s="34"/>
      <c r="C65" s="29"/>
      <c r="D65" s="127" t="s">
        <v>51</v>
      </c>
      <c r="E65" s="133"/>
      <c r="F65" s="133"/>
      <c r="G65" s="127" t="s">
        <v>52</v>
      </c>
      <c r="H65" s="133"/>
      <c r="I65" s="133"/>
      <c r="J65" s="133"/>
      <c r="K65" s="133"/>
      <c r="L65" s="46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8"/>
      <c r="L66" s="18"/>
    </row>
    <row r="67" spans="1:31" ht="11.25" hidden="1">
      <c r="B67" s="18"/>
      <c r="L67" s="18"/>
    </row>
    <row r="68" spans="1:31" ht="11.25" hidden="1">
      <c r="B68" s="18"/>
      <c r="L68" s="18"/>
    </row>
    <row r="69" spans="1:31" ht="11.25" hidden="1">
      <c r="B69" s="18"/>
      <c r="L69" s="18"/>
    </row>
    <row r="70" spans="1:31" ht="11.25" hidden="1">
      <c r="B70" s="18"/>
      <c r="L70" s="18"/>
    </row>
    <row r="71" spans="1:31" ht="11.25" hidden="1">
      <c r="B71" s="18"/>
      <c r="L71" s="18"/>
    </row>
    <row r="72" spans="1:31" ht="11.25" hidden="1">
      <c r="B72" s="18"/>
      <c r="L72" s="18"/>
    </row>
    <row r="73" spans="1:31" ht="11.25" hidden="1">
      <c r="B73" s="18"/>
      <c r="L73" s="18"/>
    </row>
    <row r="74" spans="1:31" ht="11.25" hidden="1">
      <c r="B74" s="18"/>
      <c r="L74" s="18"/>
    </row>
    <row r="75" spans="1:31" ht="11.25" hidden="1">
      <c r="B75" s="18"/>
      <c r="L75" s="18"/>
    </row>
    <row r="76" spans="1:31" s="2" customFormat="1" ht="12.75" hidden="1">
      <c r="A76" s="29"/>
      <c r="B76" s="34"/>
      <c r="C76" s="29"/>
      <c r="D76" s="129" t="s">
        <v>49</v>
      </c>
      <c r="E76" s="130"/>
      <c r="F76" s="131" t="s">
        <v>50</v>
      </c>
      <c r="G76" s="129" t="s">
        <v>49</v>
      </c>
      <c r="H76" s="130"/>
      <c r="I76" s="130"/>
      <c r="J76" s="132" t="s">
        <v>50</v>
      </c>
      <c r="K76" s="130"/>
      <c r="L76" s="4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4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5" customHeight="1">
      <c r="A81" s="29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4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90</v>
      </c>
      <c r="D82" s="31"/>
      <c r="E82" s="31"/>
      <c r="F82" s="31"/>
      <c r="G82" s="31"/>
      <c r="H82" s="31"/>
      <c r="I82" s="31"/>
      <c r="J82" s="31"/>
      <c r="K82" s="31"/>
      <c r="L82" s="4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4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31"/>
      <c r="D85" s="31"/>
      <c r="E85" s="262" t="str">
        <f>E7</f>
        <v>Vícepráce - méněpráce k 31.12.2024</v>
      </c>
      <c r="F85" s="263"/>
      <c r="G85" s="263"/>
      <c r="H85" s="263"/>
      <c r="I85" s="31"/>
      <c r="J85" s="31"/>
      <c r="K85" s="31"/>
      <c r="L85" s="4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88</v>
      </c>
      <c r="D86" s="31"/>
      <c r="E86" s="31"/>
      <c r="F86" s="31"/>
      <c r="G86" s="31"/>
      <c r="H86" s="31"/>
      <c r="I86" s="31"/>
      <c r="J86" s="31"/>
      <c r="K86" s="31"/>
      <c r="L86" s="4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31"/>
      <c r="D87" s="31"/>
      <c r="E87" s="235" t="str">
        <f>E9</f>
        <v>03 - Vícepráce</v>
      </c>
      <c r="F87" s="264"/>
      <c r="G87" s="264"/>
      <c r="H87" s="264"/>
      <c r="I87" s="31"/>
      <c r="J87" s="31"/>
      <c r="K87" s="31"/>
      <c r="L87" s="4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4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31"/>
      <c r="E89" s="31"/>
      <c r="F89" s="24" t="str">
        <f>F12</f>
        <v>ZŠ Dolní Studénky</v>
      </c>
      <c r="G89" s="31"/>
      <c r="H89" s="31"/>
      <c r="I89" s="26" t="s">
        <v>20</v>
      </c>
      <c r="J89" s="61" t="str">
        <f>IF(J12="","",J12)</f>
        <v>22. 1. 2025</v>
      </c>
      <c r="K89" s="31"/>
      <c r="L89" s="4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46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6" t="s">
        <v>22</v>
      </c>
      <c r="D91" s="31"/>
      <c r="E91" s="31"/>
      <c r="F91" s="24" t="str">
        <f>E15</f>
        <v xml:space="preserve"> </v>
      </c>
      <c r="G91" s="31"/>
      <c r="H91" s="31"/>
      <c r="I91" s="26" t="s">
        <v>30</v>
      </c>
      <c r="J91" s="27" t="str">
        <f>E21</f>
        <v xml:space="preserve"> </v>
      </c>
      <c r="K91" s="31"/>
      <c r="L91" s="46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26</v>
      </c>
      <c r="D92" s="31"/>
      <c r="E92" s="31"/>
      <c r="F92" s="24" t="str">
        <f>IF(E18="","",E18)</f>
        <v>Experior s.r.o.</v>
      </c>
      <c r="G92" s="31"/>
      <c r="H92" s="31"/>
      <c r="I92" s="26" t="s">
        <v>32</v>
      </c>
      <c r="J92" s="27" t="str">
        <f>E24</f>
        <v xml:space="preserve"> </v>
      </c>
      <c r="K92" s="31"/>
      <c r="L92" s="46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46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38" t="s">
        <v>91</v>
      </c>
      <c r="D94" s="139"/>
      <c r="E94" s="139"/>
      <c r="F94" s="139"/>
      <c r="G94" s="139"/>
      <c r="H94" s="139"/>
      <c r="I94" s="139"/>
      <c r="J94" s="140" t="s">
        <v>92</v>
      </c>
      <c r="K94" s="139"/>
      <c r="L94" s="46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46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41" t="s">
        <v>93</v>
      </c>
      <c r="D96" s="31"/>
      <c r="E96" s="31"/>
      <c r="F96" s="31"/>
      <c r="G96" s="31"/>
      <c r="H96" s="31"/>
      <c r="I96" s="31"/>
      <c r="J96" s="79">
        <f>J127</f>
        <v>397050.44</v>
      </c>
      <c r="K96" s="31"/>
      <c r="L96" s="46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5" t="s">
        <v>94</v>
      </c>
    </row>
    <row r="97" spans="1:31" s="9" customFormat="1" ht="24.95" customHeight="1">
      <c r="B97" s="142"/>
      <c r="C97" s="143"/>
      <c r="D97" s="144" t="s">
        <v>167</v>
      </c>
      <c r="E97" s="145"/>
      <c r="F97" s="145"/>
      <c r="G97" s="145"/>
      <c r="H97" s="145"/>
      <c r="I97" s="145"/>
      <c r="J97" s="146">
        <f>J128</f>
        <v>156394</v>
      </c>
      <c r="K97" s="143"/>
      <c r="L97" s="147"/>
    </row>
    <row r="98" spans="1:31" s="12" customFormat="1" ht="19.899999999999999" customHeight="1">
      <c r="B98" s="204"/>
      <c r="C98" s="205"/>
      <c r="D98" s="206" t="s">
        <v>168</v>
      </c>
      <c r="E98" s="207"/>
      <c r="F98" s="207"/>
      <c r="G98" s="207"/>
      <c r="H98" s="207"/>
      <c r="I98" s="207"/>
      <c r="J98" s="208">
        <f>J129</f>
        <v>4080</v>
      </c>
      <c r="K98" s="205"/>
      <c r="L98" s="209"/>
    </row>
    <row r="99" spans="1:31" s="12" customFormat="1" ht="19.899999999999999" customHeight="1">
      <c r="B99" s="204"/>
      <c r="C99" s="205"/>
      <c r="D99" s="206" t="s">
        <v>169</v>
      </c>
      <c r="E99" s="207"/>
      <c r="F99" s="207"/>
      <c r="G99" s="207"/>
      <c r="H99" s="207"/>
      <c r="I99" s="207"/>
      <c r="J99" s="208">
        <f>J132</f>
        <v>19340</v>
      </c>
      <c r="K99" s="205"/>
      <c r="L99" s="209"/>
    </row>
    <row r="100" spans="1:31" s="12" customFormat="1" ht="19.899999999999999" customHeight="1">
      <c r="B100" s="204"/>
      <c r="C100" s="205"/>
      <c r="D100" s="206" t="s">
        <v>170</v>
      </c>
      <c r="E100" s="207"/>
      <c r="F100" s="207"/>
      <c r="G100" s="207"/>
      <c r="H100" s="207"/>
      <c r="I100" s="207"/>
      <c r="J100" s="208">
        <f>J137</f>
        <v>96394</v>
      </c>
      <c r="K100" s="205"/>
      <c r="L100" s="209"/>
    </row>
    <row r="101" spans="1:31" s="12" customFormat="1" ht="19.899999999999999" customHeight="1">
      <c r="B101" s="204"/>
      <c r="C101" s="205"/>
      <c r="D101" s="206" t="s">
        <v>171</v>
      </c>
      <c r="E101" s="207"/>
      <c r="F101" s="207"/>
      <c r="G101" s="207"/>
      <c r="H101" s="207"/>
      <c r="I101" s="207"/>
      <c r="J101" s="208">
        <f>J156</f>
        <v>25720</v>
      </c>
      <c r="K101" s="205"/>
      <c r="L101" s="209"/>
    </row>
    <row r="102" spans="1:31" s="12" customFormat="1" ht="19.899999999999999" customHeight="1">
      <c r="B102" s="204"/>
      <c r="C102" s="205"/>
      <c r="D102" s="206" t="s">
        <v>172</v>
      </c>
      <c r="E102" s="207"/>
      <c r="F102" s="207"/>
      <c r="G102" s="207"/>
      <c r="H102" s="207"/>
      <c r="I102" s="207"/>
      <c r="J102" s="208">
        <f>J161</f>
        <v>10860</v>
      </c>
      <c r="K102" s="205"/>
      <c r="L102" s="209"/>
    </row>
    <row r="103" spans="1:31" s="9" customFormat="1" ht="24.95" customHeight="1">
      <c r="B103" s="142"/>
      <c r="C103" s="143"/>
      <c r="D103" s="144" t="s">
        <v>96</v>
      </c>
      <c r="E103" s="145"/>
      <c r="F103" s="145"/>
      <c r="G103" s="145"/>
      <c r="H103" s="145"/>
      <c r="I103" s="145"/>
      <c r="J103" s="146">
        <f>J168</f>
        <v>3600</v>
      </c>
      <c r="K103" s="143"/>
      <c r="L103" s="147"/>
    </row>
    <row r="104" spans="1:31" s="9" customFormat="1" ht="24.95" customHeight="1">
      <c r="B104" s="142"/>
      <c r="C104" s="143"/>
      <c r="D104" s="144" t="s">
        <v>173</v>
      </c>
      <c r="E104" s="145"/>
      <c r="F104" s="145"/>
      <c r="G104" s="145"/>
      <c r="H104" s="145"/>
      <c r="I104" s="145"/>
      <c r="J104" s="146">
        <f>J171</f>
        <v>237056.44</v>
      </c>
      <c r="K104" s="143"/>
      <c r="L104" s="147"/>
    </row>
    <row r="105" spans="1:31" s="12" customFormat="1" ht="19.899999999999999" customHeight="1">
      <c r="B105" s="204"/>
      <c r="C105" s="205"/>
      <c r="D105" s="206" t="s">
        <v>174</v>
      </c>
      <c r="E105" s="207"/>
      <c r="F105" s="207"/>
      <c r="G105" s="207"/>
      <c r="H105" s="207"/>
      <c r="I105" s="207"/>
      <c r="J105" s="208">
        <f>J172</f>
        <v>40768</v>
      </c>
      <c r="K105" s="205"/>
      <c r="L105" s="209"/>
    </row>
    <row r="106" spans="1:31" s="12" customFormat="1" ht="19.899999999999999" customHeight="1">
      <c r="B106" s="204"/>
      <c r="C106" s="205"/>
      <c r="D106" s="206" t="s">
        <v>175</v>
      </c>
      <c r="E106" s="207"/>
      <c r="F106" s="207"/>
      <c r="G106" s="207"/>
      <c r="H106" s="207"/>
      <c r="I106" s="207"/>
      <c r="J106" s="208">
        <f>J184</f>
        <v>4300</v>
      </c>
      <c r="K106" s="205"/>
      <c r="L106" s="209"/>
    </row>
    <row r="107" spans="1:31" s="12" customFormat="1" ht="19.899999999999999" customHeight="1">
      <c r="B107" s="204"/>
      <c r="C107" s="205"/>
      <c r="D107" s="206" t="s">
        <v>176</v>
      </c>
      <c r="E107" s="207"/>
      <c r="F107" s="207"/>
      <c r="G107" s="207"/>
      <c r="H107" s="207"/>
      <c r="I107" s="207"/>
      <c r="J107" s="208">
        <f>J187</f>
        <v>191988.44</v>
      </c>
      <c r="K107" s="205"/>
      <c r="L107" s="209"/>
    </row>
    <row r="108" spans="1:31" s="2" customFormat="1" ht="21.75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46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6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46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21" t="s">
        <v>98</v>
      </c>
      <c r="D114" s="31"/>
      <c r="E114" s="31"/>
      <c r="F114" s="31"/>
      <c r="G114" s="31"/>
      <c r="H114" s="31"/>
      <c r="I114" s="31"/>
      <c r="J114" s="31"/>
      <c r="K114" s="31"/>
      <c r="L114" s="46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46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6" t="s">
        <v>14</v>
      </c>
      <c r="D116" s="31"/>
      <c r="E116" s="31"/>
      <c r="F116" s="31"/>
      <c r="G116" s="31"/>
      <c r="H116" s="31"/>
      <c r="I116" s="31"/>
      <c r="J116" s="31"/>
      <c r="K116" s="31"/>
      <c r="L116" s="46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31"/>
      <c r="D117" s="31"/>
      <c r="E117" s="262" t="str">
        <f>E7</f>
        <v>Vícepráce - méněpráce k 31.12.2024</v>
      </c>
      <c r="F117" s="263"/>
      <c r="G117" s="263"/>
      <c r="H117" s="263"/>
      <c r="I117" s="31"/>
      <c r="J117" s="31"/>
      <c r="K117" s="31"/>
      <c r="L117" s="46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6" t="s">
        <v>88</v>
      </c>
      <c r="D118" s="31"/>
      <c r="E118" s="31"/>
      <c r="F118" s="31"/>
      <c r="G118" s="31"/>
      <c r="H118" s="31"/>
      <c r="I118" s="31"/>
      <c r="J118" s="31"/>
      <c r="K118" s="31"/>
      <c r="L118" s="46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31"/>
      <c r="D119" s="31"/>
      <c r="E119" s="235" t="str">
        <f>E9</f>
        <v>03 - Vícepráce</v>
      </c>
      <c r="F119" s="264"/>
      <c r="G119" s="264"/>
      <c r="H119" s="264"/>
      <c r="I119" s="31"/>
      <c r="J119" s="31"/>
      <c r="K119" s="31"/>
      <c r="L119" s="46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46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6" t="s">
        <v>18</v>
      </c>
      <c r="D121" s="31"/>
      <c r="E121" s="31"/>
      <c r="F121" s="24" t="str">
        <f>F12</f>
        <v>ZŠ Dolní Studénky</v>
      </c>
      <c r="G121" s="31"/>
      <c r="H121" s="31"/>
      <c r="I121" s="26" t="s">
        <v>20</v>
      </c>
      <c r="J121" s="61" t="str">
        <f>IF(J12="","",J12)</f>
        <v>22. 1. 2025</v>
      </c>
      <c r="K121" s="31"/>
      <c r="L121" s="46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46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6" t="s">
        <v>22</v>
      </c>
      <c r="D123" s="31"/>
      <c r="E123" s="31"/>
      <c r="F123" s="24" t="str">
        <f>E15</f>
        <v xml:space="preserve"> </v>
      </c>
      <c r="G123" s="31"/>
      <c r="H123" s="31"/>
      <c r="I123" s="26" t="s">
        <v>30</v>
      </c>
      <c r="J123" s="27" t="str">
        <f>E21</f>
        <v xml:space="preserve"> </v>
      </c>
      <c r="K123" s="31"/>
      <c r="L123" s="46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6" t="s">
        <v>26</v>
      </c>
      <c r="D124" s="31"/>
      <c r="E124" s="31"/>
      <c r="F124" s="24" t="str">
        <f>IF(E18="","",E18)</f>
        <v>Experior s.r.o.</v>
      </c>
      <c r="G124" s="31"/>
      <c r="H124" s="31"/>
      <c r="I124" s="26" t="s">
        <v>32</v>
      </c>
      <c r="J124" s="27" t="str">
        <f>E24</f>
        <v xml:space="preserve"> </v>
      </c>
      <c r="K124" s="31"/>
      <c r="L124" s="46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46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0" customFormat="1" ht="29.25" customHeight="1">
      <c r="A126" s="148"/>
      <c r="B126" s="149"/>
      <c r="C126" s="150" t="s">
        <v>99</v>
      </c>
      <c r="D126" s="151" t="s">
        <v>59</v>
      </c>
      <c r="E126" s="151" t="s">
        <v>55</v>
      </c>
      <c r="F126" s="151" t="s">
        <v>56</v>
      </c>
      <c r="G126" s="151" t="s">
        <v>100</v>
      </c>
      <c r="H126" s="151" t="s">
        <v>101</v>
      </c>
      <c r="I126" s="151" t="s">
        <v>102</v>
      </c>
      <c r="J126" s="152" t="s">
        <v>92</v>
      </c>
      <c r="K126" s="153" t="s">
        <v>103</v>
      </c>
      <c r="L126" s="154"/>
      <c r="M126" s="70" t="s">
        <v>1</v>
      </c>
      <c r="N126" s="71" t="s">
        <v>38</v>
      </c>
      <c r="O126" s="71" t="s">
        <v>104</v>
      </c>
      <c r="P126" s="71" t="s">
        <v>105</v>
      </c>
      <c r="Q126" s="71" t="s">
        <v>106</v>
      </c>
      <c r="R126" s="71" t="s">
        <v>107</v>
      </c>
      <c r="S126" s="71" t="s">
        <v>108</v>
      </c>
      <c r="T126" s="72" t="s">
        <v>109</v>
      </c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</row>
    <row r="127" spans="1:63" s="2" customFormat="1" ht="22.9" customHeight="1">
      <c r="A127" s="29"/>
      <c r="B127" s="30"/>
      <c r="C127" s="77" t="s">
        <v>110</v>
      </c>
      <c r="D127" s="31"/>
      <c r="E127" s="31"/>
      <c r="F127" s="31"/>
      <c r="G127" s="31"/>
      <c r="H127" s="31"/>
      <c r="I127" s="31"/>
      <c r="J127" s="155">
        <f>BK127</f>
        <v>397050.44</v>
      </c>
      <c r="K127" s="31"/>
      <c r="L127" s="34"/>
      <c r="M127" s="73"/>
      <c r="N127" s="156"/>
      <c r="O127" s="74"/>
      <c r="P127" s="157">
        <f>P128+P168+P171</f>
        <v>198.6876</v>
      </c>
      <c r="Q127" s="74"/>
      <c r="R127" s="157">
        <f>R128+R168+R171</f>
        <v>6.5150019999999991</v>
      </c>
      <c r="S127" s="74"/>
      <c r="T127" s="158">
        <f>T128+T168+T171</f>
        <v>7.24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5" t="s">
        <v>73</v>
      </c>
      <c r="AU127" s="15" t="s">
        <v>94</v>
      </c>
      <c r="BK127" s="159">
        <f>BK128+BK168+BK171</f>
        <v>397050.44</v>
      </c>
    </row>
    <row r="128" spans="1:63" s="11" customFormat="1" ht="25.9" customHeight="1">
      <c r="B128" s="160"/>
      <c r="C128" s="161"/>
      <c r="D128" s="162" t="s">
        <v>73</v>
      </c>
      <c r="E128" s="163" t="s">
        <v>177</v>
      </c>
      <c r="F128" s="163" t="s">
        <v>178</v>
      </c>
      <c r="G128" s="161"/>
      <c r="H128" s="161"/>
      <c r="I128" s="161"/>
      <c r="J128" s="164">
        <f>BK128</f>
        <v>156394</v>
      </c>
      <c r="K128" s="161"/>
      <c r="L128" s="165"/>
      <c r="M128" s="166"/>
      <c r="N128" s="167"/>
      <c r="O128" s="167"/>
      <c r="P128" s="168">
        <f>P129+P132+P137+P156+P161</f>
        <v>172.9436</v>
      </c>
      <c r="Q128" s="167"/>
      <c r="R128" s="168">
        <f>R129+R132+R137+R156+R161</f>
        <v>6.2037819999999995</v>
      </c>
      <c r="S128" s="167"/>
      <c r="T128" s="169">
        <f>T129+T132+T137+T156+T161</f>
        <v>7.24</v>
      </c>
      <c r="AR128" s="170" t="s">
        <v>81</v>
      </c>
      <c r="AT128" s="171" t="s">
        <v>73</v>
      </c>
      <c r="AU128" s="171" t="s">
        <v>74</v>
      </c>
      <c r="AY128" s="170" t="s">
        <v>113</v>
      </c>
      <c r="BK128" s="172">
        <f>BK129+BK132+BK137+BK156+BK161</f>
        <v>156394</v>
      </c>
    </row>
    <row r="129" spans="1:65" s="11" customFormat="1" ht="22.9" customHeight="1">
      <c r="B129" s="160"/>
      <c r="C129" s="161"/>
      <c r="D129" s="162" t="s">
        <v>73</v>
      </c>
      <c r="E129" s="210" t="s">
        <v>83</v>
      </c>
      <c r="F129" s="210" t="s">
        <v>179</v>
      </c>
      <c r="G129" s="161"/>
      <c r="H129" s="161"/>
      <c r="I129" s="161"/>
      <c r="J129" s="211">
        <f>BK129</f>
        <v>4080</v>
      </c>
      <c r="K129" s="161"/>
      <c r="L129" s="165"/>
      <c r="M129" s="166"/>
      <c r="N129" s="167"/>
      <c r="O129" s="167"/>
      <c r="P129" s="168">
        <f>SUM(P130:P131)</f>
        <v>0.37740000000000001</v>
      </c>
      <c r="Q129" s="167"/>
      <c r="R129" s="168">
        <f>SUM(R130:R131)</f>
        <v>1.5011219999999998</v>
      </c>
      <c r="S129" s="167"/>
      <c r="T129" s="169">
        <f>SUM(T130:T131)</f>
        <v>0</v>
      </c>
      <c r="AR129" s="170" t="s">
        <v>81</v>
      </c>
      <c r="AT129" s="171" t="s">
        <v>73</v>
      </c>
      <c r="AU129" s="171" t="s">
        <v>81</v>
      </c>
      <c r="AY129" s="170" t="s">
        <v>113</v>
      </c>
      <c r="BK129" s="172">
        <f>SUM(BK130:BK131)</f>
        <v>4080</v>
      </c>
    </row>
    <row r="130" spans="1:65" s="2" customFormat="1" ht="37.9" customHeight="1">
      <c r="A130" s="29"/>
      <c r="B130" s="30"/>
      <c r="C130" s="173" t="s">
        <v>81</v>
      </c>
      <c r="D130" s="173" t="s">
        <v>114</v>
      </c>
      <c r="E130" s="174" t="s">
        <v>115</v>
      </c>
      <c r="F130" s="175" t="s">
        <v>180</v>
      </c>
      <c r="G130" s="176" t="s">
        <v>117</v>
      </c>
      <c r="H130" s="177">
        <v>0.6</v>
      </c>
      <c r="I130" s="178">
        <v>6800</v>
      </c>
      <c r="J130" s="178">
        <f>ROUND(I130*H130,2)</f>
        <v>4080</v>
      </c>
      <c r="K130" s="179"/>
      <c r="L130" s="34"/>
      <c r="M130" s="180" t="s">
        <v>1</v>
      </c>
      <c r="N130" s="181" t="s">
        <v>39</v>
      </c>
      <c r="O130" s="182">
        <v>0.629</v>
      </c>
      <c r="P130" s="182">
        <f>O130*H130</f>
        <v>0.37740000000000001</v>
      </c>
      <c r="Q130" s="182">
        <v>2.5018699999999998</v>
      </c>
      <c r="R130" s="182">
        <f>Q130*H130</f>
        <v>1.5011219999999998</v>
      </c>
      <c r="S130" s="182">
        <v>0</v>
      </c>
      <c r="T130" s="18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84" t="s">
        <v>118</v>
      </c>
      <c r="AT130" s="184" t="s">
        <v>114</v>
      </c>
      <c r="AU130" s="184" t="s">
        <v>83</v>
      </c>
      <c r="AY130" s="15" t="s">
        <v>113</v>
      </c>
      <c r="BE130" s="185">
        <f>IF(N130="základní",J130,0)</f>
        <v>4080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5" t="s">
        <v>81</v>
      </c>
      <c r="BK130" s="185">
        <f>ROUND(I130*H130,2)</f>
        <v>4080</v>
      </c>
      <c r="BL130" s="15" t="s">
        <v>118</v>
      </c>
      <c r="BM130" s="184" t="s">
        <v>181</v>
      </c>
    </row>
    <row r="131" spans="1:65" s="2" customFormat="1" ht="19.5">
      <c r="A131" s="29"/>
      <c r="B131" s="30"/>
      <c r="C131" s="31"/>
      <c r="D131" s="186" t="s">
        <v>120</v>
      </c>
      <c r="E131" s="31"/>
      <c r="F131" s="187" t="s">
        <v>121</v>
      </c>
      <c r="G131" s="31"/>
      <c r="H131" s="31"/>
      <c r="I131" s="31"/>
      <c r="J131" s="31"/>
      <c r="K131" s="31"/>
      <c r="L131" s="34"/>
      <c r="M131" s="188"/>
      <c r="N131" s="189"/>
      <c r="O131" s="66"/>
      <c r="P131" s="66"/>
      <c r="Q131" s="66"/>
      <c r="R131" s="66"/>
      <c r="S131" s="66"/>
      <c r="T131" s="67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5" t="s">
        <v>120</v>
      </c>
      <c r="AU131" s="15" t="s">
        <v>83</v>
      </c>
    </row>
    <row r="132" spans="1:65" s="11" customFormat="1" ht="22.9" customHeight="1">
      <c r="B132" s="160"/>
      <c r="C132" s="161"/>
      <c r="D132" s="162" t="s">
        <v>73</v>
      </c>
      <c r="E132" s="210" t="s">
        <v>130</v>
      </c>
      <c r="F132" s="210" t="s">
        <v>182</v>
      </c>
      <c r="G132" s="161"/>
      <c r="H132" s="161"/>
      <c r="I132" s="161"/>
      <c r="J132" s="211">
        <f>BK132</f>
        <v>19340</v>
      </c>
      <c r="K132" s="161"/>
      <c r="L132" s="165"/>
      <c r="M132" s="166"/>
      <c r="N132" s="167"/>
      <c r="O132" s="167"/>
      <c r="P132" s="168">
        <f>SUM(P133:P136)</f>
        <v>12.400000000000002</v>
      </c>
      <c r="Q132" s="167"/>
      <c r="R132" s="168">
        <f>SUM(R133:R136)</f>
        <v>1.3584799999999999</v>
      </c>
      <c r="S132" s="167"/>
      <c r="T132" s="169">
        <f>SUM(T133:T136)</f>
        <v>0</v>
      </c>
      <c r="AR132" s="170" t="s">
        <v>81</v>
      </c>
      <c r="AT132" s="171" t="s">
        <v>73</v>
      </c>
      <c r="AU132" s="171" t="s">
        <v>81</v>
      </c>
      <c r="AY132" s="170" t="s">
        <v>113</v>
      </c>
      <c r="BK132" s="172">
        <f>SUM(BK133:BK136)</f>
        <v>19340</v>
      </c>
    </row>
    <row r="133" spans="1:65" s="2" customFormat="1" ht="24.2" customHeight="1">
      <c r="A133" s="29"/>
      <c r="B133" s="30"/>
      <c r="C133" s="173" t="s">
        <v>83</v>
      </c>
      <c r="D133" s="173" t="s">
        <v>114</v>
      </c>
      <c r="E133" s="174" t="s">
        <v>183</v>
      </c>
      <c r="F133" s="175" t="s">
        <v>184</v>
      </c>
      <c r="G133" s="176" t="s">
        <v>185</v>
      </c>
      <c r="H133" s="177">
        <v>22</v>
      </c>
      <c r="I133" s="178">
        <v>850</v>
      </c>
      <c r="J133" s="178">
        <f>ROUND(I133*H133,2)</f>
        <v>18700</v>
      </c>
      <c r="K133" s="179"/>
      <c r="L133" s="34"/>
      <c r="M133" s="180" t="s">
        <v>1</v>
      </c>
      <c r="N133" s="181" t="s">
        <v>39</v>
      </c>
      <c r="O133" s="182">
        <v>0.52</v>
      </c>
      <c r="P133" s="182">
        <f>O133*H133</f>
        <v>11.440000000000001</v>
      </c>
      <c r="Q133" s="182">
        <v>6.1719999999999997E-2</v>
      </c>
      <c r="R133" s="182">
        <f>Q133*H133</f>
        <v>1.3578399999999999</v>
      </c>
      <c r="S133" s="182">
        <v>0</v>
      </c>
      <c r="T133" s="18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84" t="s">
        <v>118</v>
      </c>
      <c r="AT133" s="184" t="s">
        <v>114</v>
      </c>
      <c r="AU133" s="184" t="s">
        <v>83</v>
      </c>
      <c r="AY133" s="15" t="s">
        <v>113</v>
      </c>
      <c r="BE133" s="185">
        <f>IF(N133="základní",J133,0)</f>
        <v>18700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5" t="s">
        <v>81</v>
      </c>
      <c r="BK133" s="185">
        <f>ROUND(I133*H133,2)</f>
        <v>18700</v>
      </c>
      <c r="BL133" s="15" t="s">
        <v>118</v>
      </c>
      <c r="BM133" s="184" t="s">
        <v>186</v>
      </c>
    </row>
    <row r="134" spans="1:65" s="2" customFormat="1" ht="19.5">
      <c r="A134" s="29"/>
      <c r="B134" s="30"/>
      <c r="C134" s="31"/>
      <c r="D134" s="186" t="s">
        <v>120</v>
      </c>
      <c r="E134" s="31"/>
      <c r="F134" s="187" t="s">
        <v>187</v>
      </c>
      <c r="G134" s="31"/>
      <c r="H134" s="31"/>
      <c r="I134" s="31"/>
      <c r="J134" s="31"/>
      <c r="K134" s="31"/>
      <c r="L134" s="34"/>
      <c r="M134" s="188"/>
      <c r="N134" s="189"/>
      <c r="O134" s="66"/>
      <c r="P134" s="66"/>
      <c r="Q134" s="66"/>
      <c r="R134" s="66"/>
      <c r="S134" s="66"/>
      <c r="T134" s="67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5" t="s">
        <v>120</v>
      </c>
      <c r="AU134" s="15" t="s">
        <v>83</v>
      </c>
    </row>
    <row r="135" spans="1:65" s="2" customFormat="1" ht="24.2" customHeight="1">
      <c r="A135" s="29"/>
      <c r="B135" s="30"/>
      <c r="C135" s="173" t="s">
        <v>130</v>
      </c>
      <c r="D135" s="173" t="s">
        <v>114</v>
      </c>
      <c r="E135" s="174" t="s">
        <v>188</v>
      </c>
      <c r="F135" s="175" t="s">
        <v>189</v>
      </c>
      <c r="G135" s="176" t="s">
        <v>150</v>
      </c>
      <c r="H135" s="177">
        <v>8</v>
      </c>
      <c r="I135" s="178">
        <v>80</v>
      </c>
      <c r="J135" s="178">
        <f>ROUND(I135*H135,2)</f>
        <v>640</v>
      </c>
      <c r="K135" s="179"/>
      <c r="L135" s="34"/>
      <c r="M135" s="180" t="s">
        <v>1</v>
      </c>
      <c r="N135" s="181" t="s">
        <v>39</v>
      </c>
      <c r="O135" s="182">
        <v>0.12</v>
      </c>
      <c r="P135" s="182">
        <f>O135*H135</f>
        <v>0.96</v>
      </c>
      <c r="Q135" s="182">
        <v>8.0000000000000007E-5</v>
      </c>
      <c r="R135" s="182">
        <f>Q135*H135</f>
        <v>6.4000000000000005E-4</v>
      </c>
      <c r="S135" s="182">
        <v>0</v>
      </c>
      <c r="T135" s="18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84" t="s">
        <v>118</v>
      </c>
      <c r="AT135" s="184" t="s">
        <v>114</v>
      </c>
      <c r="AU135" s="184" t="s">
        <v>83</v>
      </c>
      <c r="AY135" s="15" t="s">
        <v>113</v>
      </c>
      <c r="BE135" s="185">
        <f>IF(N135="základní",J135,0)</f>
        <v>640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5" t="s">
        <v>81</v>
      </c>
      <c r="BK135" s="185">
        <f>ROUND(I135*H135,2)</f>
        <v>640</v>
      </c>
      <c r="BL135" s="15" t="s">
        <v>118</v>
      </c>
      <c r="BM135" s="184" t="s">
        <v>190</v>
      </c>
    </row>
    <row r="136" spans="1:65" s="2" customFormat="1" ht="11.25">
      <c r="A136" s="29"/>
      <c r="B136" s="30"/>
      <c r="C136" s="31"/>
      <c r="D136" s="186" t="s">
        <v>120</v>
      </c>
      <c r="E136" s="31"/>
      <c r="F136" s="187" t="s">
        <v>191</v>
      </c>
      <c r="G136" s="31"/>
      <c r="H136" s="31"/>
      <c r="I136" s="31"/>
      <c r="J136" s="31"/>
      <c r="K136" s="31"/>
      <c r="L136" s="34"/>
      <c r="M136" s="188"/>
      <c r="N136" s="189"/>
      <c r="O136" s="66"/>
      <c r="P136" s="66"/>
      <c r="Q136" s="66"/>
      <c r="R136" s="66"/>
      <c r="S136" s="66"/>
      <c r="T136" s="67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5" t="s">
        <v>120</v>
      </c>
      <c r="AU136" s="15" t="s">
        <v>83</v>
      </c>
    </row>
    <row r="137" spans="1:65" s="11" customFormat="1" ht="22.9" customHeight="1">
      <c r="B137" s="160"/>
      <c r="C137" s="161"/>
      <c r="D137" s="162" t="s">
        <v>73</v>
      </c>
      <c r="E137" s="210" t="s">
        <v>147</v>
      </c>
      <c r="F137" s="210" t="s">
        <v>192</v>
      </c>
      <c r="G137" s="161"/>
      <c r="H137" s="161"/>
      <c r="I137" s="161"/>
      <c r="J137" s="211">
        <f>BK137</f>
        <v>96394</v>
      </c>
      <c r="K137" s="161"/>
      <c r="L137" s="165"/>
      <c r="M137" s="166"/>
      <c r="N137" s="167"/>
      <c r="O137" s="167"/>
      <c r="P137" s="168">
        <f>SUM(P138:P155)</f>
        <v>96.878</v>
      </c>
      <c r="Q137" s="167"/>
      <c r="R137" s="168">
        <f>SUM(R138:R155)</f>
        <v>3.3441799999999997</v>
      </c>
      <c r="S137" s="167"/>
      <c r="T137" s="169">
        <f>SUM(T138:T155)</f>
        <v>0</v>
      </c>
      <c r="AR137" s="170" t="s">
        <v>81</v>
      </c>
      <c r="AT137" s="171" t="s">
        <v>73</v>
      </c>
      <c r="AU137" s="171" t="s">
        <v>81</v>
      </c>
      <c r="AY137" s="170" t="s">
        <v>113</v>
      </c>
      <c r="BK137" s="172">
        <f>SUM(BK138:BK155)</f>
        <v>96394</v>
      </c>
    </row>
    <row r="138" spans="1:65" s="2" customFormat="1" ht="24.2" customHeight="1">
      <c r="A138" s="29"/>
      <c r="B138" s="30"/>
      <c r="C138" s="173" t="s">
        <v>118</v>
      </c>
      <c r="D138" s="173" t="s">
        <v>114</v>
      </c>
      <c r="E138" s="174" t="s">
        <v>193</v>
      </c>
      <c r="F138" s="175" t="s">
        <v>194</v>
      </c>
      <c r="G138" s="176" t="s">
        <v>185</v>
      </c>
      <c r="H138" s="177">
        <v>70</v>
      </c>
      <c r="I138" s="178">
        <v>45</v>
      </c>
      <c r="J138" s="178">
        <f>ROUND(I138*H138,2)</f>
        <v>3150</v>
      </c>
      <c r="K138" s="179"/>
      <c r="L138" s="34"/>
      <c r="M138" s="180" t="s">
        <v>1</v>
      </c>
      <c r="N138" s="181" t="s">
        <v>39</v>
      </c>
      <c r="O138" s="182">
        <v>0.11700000000000001</v>
      </c>
      <c r="P138" s="182">
        <f>O138*H138</f>
        <v>8.1900000000000013</v>
      </c>
      <c r="Q138" s="182">
        <v>7.3499999999999998E-3</v>
      </c>
      <c r="R138" s="182">
        <f>Q138*H138</f>
        <v>0.51449999999999996</v>
      </c>
      <c r="S138" s="182">
        <v>0</v>
      </c>
      <c r="T138" s="18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84" t="s">
        <v>118</v>
      </c>
      <c r="AT138" s="184" t="s">
        <v>114</v>
      </c>
      <c r="AU138" s="184" t="s">
        <v>83</v>
      </c>
      <c r="AY138" s="15" t="s">
        <v>113</v>
      </c>
      <c r="BE138" s="185">
        <f>IF(N138="základní",J138,0)</f>
        <v>3150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5" t="s">
        <v>81</v>
      </c>
      <c r="BK138" s="185">
        <f>ROUND(I138*H138,2)</f>
        <v>3150</v>
      </c>
      <c r="BL138" s="15" t="s">
        <v>118</v>
      </c>
      <c r="BM138" s="184" t="s">
        <v>195</v>
      </c>
    </row>
    <row r="139" spans="1:65" s="2" customFormat="1" ht="19.5">
      <c r="A139" s="29"/>
      <c r="B139" s="30"/>
      <c r="C139" s="31"/>
      <c r="D139" s="186" t="s">
        <v>120</v>
      </c>
      <c r="E139" s="31"/>
      <c r="F139" s="187" t="s">
        <v>196</v>
      </c>
      <c r="G139" s="31"/>
      <c r="H139" s="31"/>
      <c r="I139" s="31"/>
      <c r="J139" s="31"/>
      <c r="K139" s="31"/>
      <c r="L139" s="34"/>
      <c r="M139" s="188"/>
      <c r="N139" s="189"/>
      <c r="O139" s="66"/>
      <c r="P139" s="66"/>
      <c r="Q139" s="66"/>
      <c r="R139" s="66"/>
      <c r="S139" s="66"/>
      <c r="T139" s="67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5" t="s">
        <v>120</v>
      </c>
      <c r="AU139" s="15" t="s">
        <v>83</v>
      </c>
    </row>
    <row r="140" spans="1:65" s="2" customFormat="1" ht="24.2" customHeight="1">
      <c r="A140" s="29"/>
      <c r="B140" s="30"/>
      <c r="C140" s="173" t="s">
        <v>142</v>
      </c>
      <c r="D140" s="173" t="s">
        <v>114</v>
      </c>
      <c r="E140" s="174" t="s">
        <v>197</v>
      </c>
      <c r="F140" s="175" t="s">
        <v>198</v>
      </c>
      <c r="G140" s="176" t="s">
        <v>185</v>
      </c>
      <c r="H140" s="177">
        <v>22</v>
      </c>
      <c r="I140" s="178">
        <v>60</v>
      </c>
      <c r="J140" s="178">
        <f>ROUND(I140*H140,2)</f>
        <v>1320</v>
      </c>
      <c r="K140" s="179"/>
      <c r="L140" s="34"/>
      <c r="M140" s="180" t="s">
        <v>1</v>
      </c>
      <c r="N140" s="181" t="s">
        <v>39</v>
      </c>
      <c r="O140" s="182">
        <v>0.104</v>
      </c>
      <c r="P140" s="182">
        <f>O140*H140</f>
        <v>2.2879999999999998</v>
      </c>
      <c r="Q140" s="182">
        <v>2.5999999999999998E-4</v>
      </c>
      <c r="R140" s="182">
        <f>Q140*H140</f>
        <v>5.7199999999999994E-3</v>
      </c>
      <c r="S140" s="182">
        <v>0</v>
      </c>
      <c r="T140" s="18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84" t="s">
        <v>118</v>
      </c>
      <c r="AT140" s="184" t="s">
        <v>114</v>
      </c>
      <c r="AU140" s="184" t="s">
        <v>83</v>
      </c>
      <c r="AY140" s="15" t="s">
        <v>113</v>
      </c>
      <c r="BE140" s="185">
        <f>IF(N140="základní",J140,0)</f>
        <v>1320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5" t="s">
        <v>81</v>
      </c>
      <c r="BK140" s="185">
        <f>ROUND(I140*H140,2)</f>
        <v>1320</v>
      </c>
      <c r="BL140" s="15" t="s">
        <v>118</v>
      </c>
      <c r="BM140" s="184" t="s">
        <v>199</v>
      </c>
    </row>
    <row r="141" spans="1:65" s="2" customFormat="1" ht="19.5">
      <c r="A141" s="29"/>
      <c r="B141" s="30"/>
      <c r="C141" s="31"/>
      <c r="D141" s="186" t="s">
        <v>120</v>
      </c>
      <c r="E141" s="31"/>
      <c r="F141" s="187" t="s">
        <v>200</v>
      </c>
      <c r="G141" s="31"/>
      <c r="H141" s="31"/>
      <c r="I141" s="31"/>
      <c r="J141" s="31"/>
      <c r="K141" s="31"/>
      <c r="L141" s="34"/>
      <c r="M141" s="188"/>
      <c r="N141" s="189"/>
      <c r="O141" s="66"/>
      <c r="P141" s="66"/>
      <c r="Q141" s="66"/>
      <c r="R141" s="66"/>
      <c r="S141" s="66"/>
      <c r="T141" s="67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5" t="s">
        <v>120</v>
      </c>
      <c r="AU141" s="15" t="s">
        <v>83</v>
      </c>
    </row>
    <row r="142" spans="1:65" s="2" customFormat="1" ht="21.75" customHeight="1">
      <c r="A142" s="29"/>
      <c r="B142" s="30"/>
      <c r="C142" s="173" t="s">
        <v>147</v>
      </c>
      <c r="D142" s="173" t="s">
        <v>114</v>
      </c>
      <c r="E142" s="174" t="s">
        <v>201</v>
      </c>
      <c r="F142" s="175" t="s">
        <v>202</v>
      </c>
      <c r="G142" s="176" t="s">
        <v>185</v>
      </c>
      <c r="H142" s="177">
        <v>22</v>
      </c>
      <c r="I142" s="178">
        <v>300</v>
      </c>
      <c r="J142" s="178">
        <f>ROUND(I142*H142,2)</f>
        <v>6600</v>
      </c>
      <c r="K142" s="179"/>
      <c r="L142" s="34"/>
      <c r="M142" s="180" t="s">
        <v>1</v>
      </c>
      <c r="N142" s="181" t="s">
        <v>39</v>
      </c>
      <c r="O142" s="182">
        <v>0.36</v>
      </c>
      <c r="P142" s="182">
        <f>O142*H142</f>
        <v>7.92</v>
      </c>
      <c r="Q142" s="182">
        <v>4.3800000000000002E-3</v>
      </c>
      <c r="R142" s="182">
        <f>Q142*H142</f>
        <v>9.6360000000000001E-2</v>
      </c>
      <c r="S142" s="182">
        <v>0</v>
      </c>
      <c r="T142" s="18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84" t="s">
        <v>118</v>
      </c>
      <c r="AT142" s="184" t="s">
        <v>114</v>
      </c>
      <c r="AU142" s="184" t="s">
        <v>83</v>
      </c>
      <c r="AY142" s="15" t="s">
        <v>113</v>
      </c>
      <c r="BE142" s="185">
        <f>IF(N142="základní",J142,0)</f>
        <v>6600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5" t="s">
        <v>81</v>
      </c>
      <c r="BK142" s="185">
        <f>ROUND(I142*H142,2)</f>
        <v>6600</v>
      </c>
      <c r="BL142" s="15" t="s">
        <v>118</v>
      </c>
      <c r="BM142" s="184" t="s">
        <v>203</v>
      </c>
    </row>
    <row r="143" spans="1:65" s="2" customFormat="1" ht="19.5">
      <c r="A143" s="29"/>
      <c r="B143" s="30"/>
      <c r="C143" s="31"/>
      <c r="D143" s="186" t="s">
        <v>120</v>
      </c>
      <c r="E143" s="31"/>
      <c r="F143" s="187" t="s">
        <v>204</v>
      </c>
      <c r="G143" s="31"/>
      <c r="H143" s="31"/>
      <c r="I143" s="31"/>
      <c r="J143" s="31"/>
      <c r="K143" s="31"/>
      <c r="L143" s="34"/>
      <c r="M143" s="188"/>
      <c r="N143" s="189"/>
      <c r="O143" s="66"/>
      <c r="P143" s="66"/>
      <c r="Q143" s="66"/>
      <c r="R143" s="66"/>
      <c r="S143" s="66"/>
      <c r="T143" s="67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5" t="s">
        <v>120</v>
      </c>
      <c r="AU143" s="15" t="s">
        <v>83</v>
      </c>
    </row>
    <row r="144" spans="1:65" s="2" customFormat="1" ht="37.9" customHeight="1">
      <c r="A144" s="29"/>
      <c r="B144" s="30"/>
      <c r="C144" s="173" t="s">
        <v>153</v>
      </c>
      <c r="D144" s="173" t="s">
        <v>114</v>
      </c>
      <c r="E144" s="174" t="s">
        <v>205</v>
      </c>
      <c r="F144" s="175" t="s">
        <v>206</v>
      </c>
      <c r="G144" s="176" t="s">
        <v>185</v>
      </c>
      <c r="H144" s="177">
        <v>52</v>
      </c>
      <c r="I144" s="178">
        <v>450</v>
      </c>
      <c r="J144" s="178">
        <f>ROUND(I144*H144,2)</f>
        <v>23400</v>
      </c>
      <c r="K144" s="179"/>
      <c r="L144" s="34"/>
      <c r="M144" s="180" t="s">
        <v>1</v>
      </c>
      <c r="N144" s="181" t="s">
        <v>39</v>
      </c>
      <c r="O144" s="182">
        <v>0.39</v>
      </c>
      <c r="P144" s="182">
        <f>O144*H144</f>
        <v>20.28</v>
      </c>
      <c r="Q144" s="182">
        <v>1.54E-2</v>
      </c>
      <c r="R144" s="182">
        <f>Q144*H144</f>
        <v>0.80080000000000007</v>
      </c>
      <c r="S144" s="182">
        <v>0</v>
      </c>
      <c r="T144" s="18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84" t="s">
        <v>118</v>
      </c>
      <c r="AT144" s="184" t="s">
        <v>114</v>
      </c>
      <c r="AU144" s="184" t="s">
        <v>83</v>
      </c>
      <c r="AY144" s="15" t="s">
        <v>113</v>
      </c>
      <c r="BE144" s="185">
        <f>IF(N144="základní",J144,0)</f>
        <v>23400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5" t="s">
        <v>81</v>
      </c>
      <c r="BK144" s="185">
        <f>ROUND(I144*H144,2)</f>
        <v>23400</v>
      </c>
      <c r="BL144" s="15" t="s">
        <v>118</v>
      </c>
      <c r="BM144" s="184" t="s">
        <v>207</v>
      </c>
    </row>
    <row r="145" spans="1:65" s="2" customFormat="1" ht="19.5">
      <c r="A145" s="29"/>
      <c r="B145" s="30"/>
      <c r="C145" s="31"/>
      <c r="D145" s="186" t="s">
        <v>120</v>
      </c>
      <c r="E145" s="31"/>
      <c r="F145" s="187" t="s">
        <v>208</v>
      </c>
      <c r="G145" s="31"/>
      <c r="H145" s="31"/>
      <c r="I145" s="31"/>
      <c r="J145" s="31"/>
      <c r="K145" s="31"/>
      <c r="L145" s="34"/>
      <c r="M145" s="188"/>
      <c r="N145" s="189"/>
      <c r="O145" s="66"/>
      <c r="P145" s="66"/>
      <c r="Q145" s="66"/>
      <c r="R145" s="66"/>
      <c r="S145" s="66"/>
      <c r="T145" s="67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5" t="s">
        <v>120</v>
      </c>
      <c r="AU145" s="15" t="s">
        <v>83</v>
      </c>
    </row>
    <row r="146" spans="1:65" s="2" customFormat="1" ht="33" customHeight="1">
      <c r="A146" s="29"/>
      <c r="B146" s="30"/>
      <c r="C146" s="173" t="s">
        <v>157</v>
      </c>
      <c r="D146" s="173" t="s">
        <v>114</v>
      </c>
      <c r="E146" s="174" t="s">
        <v>209</v>
      </c>
      <c r="F146" s="175" t="s">
        <v>210</v>
      </c>
      <c r="G146" s="176" t="s">
        <v>185</v>
      </c>
      <c r="H146" s="177">
        <v>40</v>
      </c>
      <c r="I146" s="178">
        <v>450</v>
      </c>
      <c r="J146" s="178">
        <f>ROUND(I146*H146,2)</f>
        <v>18000</v>
      </c>
      <c r="K146" s="179"/>
      <c r="L146" s="34"/>
      <c r="M146" s="180" t="s">
        <v>1</v>
      </c>
      <c r="N146" s="181" t="s">
        <v>39</v>
      </c>
      <c r="O146" s="182">
        <v>0.39</v>
      </c>
      <c r="P146" s="182">
        <f>O146*H146</f>
        <v>15.600000000000001</v>
      </c>
      <c r="Q146" s="182">
        <v>1.54E-2</v>
      </c>
      <c r="R146" s="182">
        <f>Q146*H146</f>
        <v>0.61599999999999999</v>
      </c>
      <c r="S146" s="182">
        <v>0</v>
      </c>
      <c r="T146" s="18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84" t="s">
        <v>118</v>
      </c>
      <c r="AT146" s="184" t="s">
        <v>114</v>
      </c>
      <c r="AU146" s="184" t="s">
        <v>83</v>
      </c>
      <c r="AY146" s="15" t="s">
        <v>113</v>
      </c>
      <c r="BE146" s="185">
        <f>IF(N146="základní",J146,0)</f>
        <v>18000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5" t="s">
        <v>81</v>
      </c>
      <c r="BK146" s="185">
        <f>ROUND(I146*H146,2)</f>
        <v>18000</v>
      </c>
      <c r="BL146" s="15" t="s">
        <v>118</v>
      </c>
      <c r="BM146" s="184" t="s">
        <v>211</v>
      </c>
    </row>
    <row r="147" spans="1:65" s="2" customFormat="1" ht="19.5">
      <c r="A147" s="29"/>
      <c r="B147" s="30"/>
      <c r="C147" s="31"/>
      <c r="D147" s="186" t="s">
        <v>120</v>
      </c>
      <c r="E147" s="31"/>
      <c r="F147" s="187" t="s">
        <v>208</v>
      </c>
      <c r="G147" s="31"/>
      <c r="H147" s="31"/>
      <c r="I147" s="31"/>
      <c r="J147" s="31"/>
      <c r="K147" s="31"/>
      <c r="L147" s="34"/>
      <c r="M147" s="188"/>
      <c r="N147" s="189"/>
      <c r="O147" s="66"/>
      <c r="P147" s="66"/>
      <c r="Q147" s="66"/>
      <c r="R147" s="66"/>
      <c r="S147" s="66"/>
      <c r="T147" s="67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5" t="s">
        <v>120</v>
      </c>
      <c r="AU147" s="15" t="s">
        <v>83</v>
      </c>
    </row>
    <row r="148" spans="1:65" s="2" customFormat="1" ht="24.2" customHeight="1">
      <c r="A148" s="29"/>
      <c r="B148" s="30"/>
      <c r="C148" s="173" t="s">
        <v>162</v>
      </c>
      <c r="D148" s="173" t="s">
        <v>114</v>
      </c>
      <c r="E148" s="174" t="s">
        <v>212</v>
      </c>
      <c r="F148" s="175" t="s">
        <v>213</v>
      </c>
      <c r="G148" s="176" t="s">
        <v>185</v>
      </c>
      <c r="H148" s="177">
        <v>40</v>
      </c>
      <c r="I148" s="178">
        <v>88.6</v>
      </c>
      <c r="J148" s="178">
        <f>ROUND(I148*H148,2)</f>
        <v>3544</v>
      </c>
      <c r="K148" s="179"/>
      <c r="L148" s="34"/>
      <c r="M148" s="180" t="s">
        <v>1</v>
      </c>
      <c r="N148" s="181" t="s">
        <v>39</v>
      </c>
      <c r="O148" s="182">
        <v>0.09</v>
      </c>
      <c r="P148" s="182">
        <f>O148*H148</f>
        <v>3.5999999999999996</v>
      </c>
      <c r="Q148" s="182">
        <v>7.9000000000000008E-3</v>
      </c>
      <c r="R148" s="182">
        <f>Q148*H148</f>
        <v>0.31600000000000006</v>
      </c>
      <c r="S148" s="182">
        <v>0</v>
      </c>
      <c r="T148" s="18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84" t="s">
        <v>118</v>
      </c>
      <c r="AT148" s="184" t="s">
        <v>114</v>
      </c>
      <c r="AU148" s="184" t="s">
        <v>83</v>
      </c>
      <c r="AY148" s="15" t="s">
        <v>113</v>
      </c>
      <c r="BE148" s="185">
        <f>IF(N148="základní",J148,0)</f>
        <v>3544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5" t="s">
        <v>81</v>
      </c>
      <c r="BK148" s="185">
        <f>ROUND(I148*H148,2)</f>
        <v>3544</v>
      </c>
      <c r="BL148" s="15" t="s">
        <v>118</v>
      </c>
      <c r="BM148" s="184" t="s">
        <v>214</v>
      </c>
    </row>
    <row r="149" spans="1:65" s="2" customFormat="1" ht="29.25">
      <c r="A149" s="29"/>
      <c r="B149" s="30"/>
      <c r="C149" s="31"/>
      <c r="D149" s="186" t="s">
        <v>120</v>
      </c>
      <c r="E149" s="31"/>
      <c r="F149" s="187" t="s">
        <v>215</v>
      </c>
      <c r="G149" s="31"/>
      <c r="H149" s="31"/>
      <c r="I149" s="31"/>
      <c r="J149" s="31"/>
      <c r="K149" s="31"/>
      <c r="L149" s="34"/>
      <c r="M149" s="188"/>
      <c r="N149" s="189"/>
      <c r="O149" s="66"/>
      <c r="P149" s="66"/>
      <c r="Q149" s="66"/>
      <c r="R149" s="66"/>
      <c r="S149" s="66"/>
      <c r="T149" s="67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5" t="s">
        <v>120</v>
      </c>
      <c r="AU149" s="15" t="s">
        <v>83</v>
      </c>
    </row>
    <row r="150" spans="1:65" s="2" customFormat="1" ht="24.2" customHeight="1">
      <c r="A150" s="29"/>
      <c r="B150" s="30"/>
      <c r="C150" s="173" t="s">
        <v>216</v>
      </c>
      <c r="D150" s="173" t="s">
        <v>114</v>
      </c>
      <c r="E150" s="174" t="s">
        <v>217</v>
      </c>
      <c r="F150" s="175" t="s">
        <v>218</v>
      </c>
      <c r="G150" s="176" t="s">
        <v>185</v>
      </c>
      <c r="H150" s="177">
        <v>80</v>
      </c>
      <c r="I150" s="178">
        <v>400</v>
      </c>
      <c r="J150" s="178">
        <f>ROUND(I150*H150,2)</f>
        <v>32000</v>
      </c>
      <c r="K150" s="179"/>
      <c r="L150" s="34"/>
      <c r="M150" s="180" t="s">
        <v>1</v>
      </c>
      <c r="N150" s="181" t="s">
        <v>39</v>
      </c>
      <c r="O150" s="182">
        <v>0.28999999999999998</v>
      </c>
      <c r="P150" s="182">
        <f>O150*H150</f>
        <v>23.2</v>
      </c>
      <c r="Q150" s="182">
        <v>6.5599999999999999E-3</v>
      </c>
      <c r="R150" s="182">
        <f>Q150*H150</f>
        <v>0.52479999999999993</v>
      </c>
      <c r="S150" s="182">
        <v>0</v>
      </c>
      <c r="T150" s="18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84" t="s">
        <v>118</v>
      </c>
      <c r="AT150" s="184" t="s">
        <v>114</v>
      </c>
      <c r="AU150" s="184" t="s">
        <v>83</v>
      </c>
      <c r="AY150" s="15" t="s">
        <v>113</v>
      </c>
      <c r="BE150" s="185">
        <f>IF(N150="základní",J150,0)</f>
        <v>32000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5" t="s">
        <v>81</v>
      </c>
      <c r="BK150" s="185">
        <f>ROUND(I150*H150,2)</f>
        <v>32000</v>
      </c>
      <c r="BL150" s="15" t="s">
        <v>118</v>
      </c>
      <c r="BM150" s="184" t="s">
        <v>219</v>
      </c>
    </row>
    <row r="151" spans="1:65" s="2" customFormat="1" ht="29.25">
      <c r="A151" s="29"/>
      <c r="B151" s="30"/>
      <c r="C151" s="31"/>
      <c r="D151" s="186" t="s">
        <v>120</v>
      </c>
      <c r="E151" s="31"/>
      <c r="F151" s="187" t="s">
        <v>220</v>
      </c>
      <c r="G151" s="31"/>
      <c r="H151" s="31"/>
      <c r="I151" s="31"/>
      <c r="J151" s="31"/>
      <c r="K151" s="31"/>
      <c r="L151" s="34"/>
      <c r="M151" s="188"/>
      <c r="N151" s="189"/>
      <c r="O151" s="66"/>
      <c r="P151" s="66"/>
      <c r="Q151" s="66"/>
      <c r="R151" s="66"/>
      <c r="S151" s="66"/>
      <c r="T151" s="67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5" t="s">
        <v>120</v>
      </c>
      <c r="AU151" s="15" t="s">
        <v>83</v>
      </c>
    </row>
    <row r="152" spans="1:65" s="2" customFormat="1" ht="21.75" customHeight="1">
      <c r="A152" s="29"/>
      <c r="B152" s="30"/>
      <c r="C152" s="173" t="s">
        <v>221</v>
      </c>
      <c r="D152" s="173" t="s">
        <v>114</v>
      </c>
      <c r="E152" s="174" t="s">
        <v>222</v>
      </c>
      <c r="F152" s="175" t="s">
        <v>223</v>
      </c>
      <c r="G152" s="176" t="s">
        <v>185</v>
      </c>
      <c r="H152" s="177">
        <v>10</v>
      </c>
      <c r="I152" s="178">
        <v>524</v>
      </c>
      <c r="J152" s="178">
        <f>ROUND(I152*H152,2)</f>
        <v>5240</v>
      </c>
      <c r="K152" s="179"/>
      <c r="L152" s="34"/>
      <c r="M152" s="180" t="s">
        <v>1</v>
      </c>
      <c r="N152" s="181" t="s">
        <v>39</v>
      </c>
      <c r="O152" s="182">
        <v>0.48</v>
      </c>
      <c r="P152" s="182">
        <f>O152*H152</f>
        <v>4.8</v>
      </c>
      <c r="Q152" s="182">
        <v>1.6199999999999999E-2</v>
      </c>
      <c r="R152" s="182">
        <f>Q152*H152</f>
        <v>0.16199999999999998</v>
      </c>
      <c r="S152" s="182">
        <v>0</v>
      </c>
      <c r="T152" s="18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84" t="s">
        <v>118</v>
      </c>
      <c r="AT152" s="184" t="s">
        <v>114</v>
      </c>
      <c r="AU152" s="184" t="s">
        <v>83</v>
      </c>
      <c r="AY152" s="15" t="s">
        <v>113</v>
      </c>
      <c r="BE152" s="185">
        <f>IF(N152="základní",J152,0)</f>
        <v>5240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5" t="s">
        <v>81</v>
      </c>
      <c r="BK152" s="185">
        <f>ROUND(I152*H152,2)</f>
        <v>5240</v>
      </c>
      <c r="BL152" s="15" t="s">
        <v>118</v>
      </c>
      <c r="BM152" s="184" t="s">
        <v>224</v>
      </c>
    </row>
    <row r="153" spans="1:65" s="2" customFormat="1" ht="19.5">
      <c r="A153" s="29"/>
      <c r="B153" s="30"/>
      <c r="C153" s="31"/>
      <c r="D153" s="186" t="s">
        <v>120</v>
      </c>
      <c r="E153" s="31"/>
      <c r="F153" s="187" t="s">
        <v>225</v>
      </c>
      <c r="G153" s="31"/>
      <c r="H153" s="31"/>
      <c r="I153" s="31"/>
      <c r="J153" s="31"/>
      <c r="K153" s="31"/>
      <c r="L153" s="34"/>
      <c r="M153" s="188"/>
      <c r="N153" s="189"/>
      <c r="O153" s="66"/>
      <c r="P153" s="66"/>
      <c r="Q153" s="66"/>
      <c r="R153" s="66"/>
      <c r="S153" s="66"/>
      <c r="T153" s="67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5" t="s">
        <v>120</v>
      </c>
      <c r="AU153" s="15" t="s">
        <v>83</v>
      </c>
    </row>
    <row r="154" spans="1:65" s="2" customFormat="1" ht="24.2" customHeight="1">
      <c r="A154" s="29"/>
      <c r="B154" s="30"/>
      <c r="C154" s="173" t="s">
        <v>8</v>
      </c>
      <c r="D154" s="173" t="s">
        <v>114</v>
      </c>
      <c r="E154" s="174" t="s">
        <v>226</v>
      </c>
      <c r="F154" s="175" t="s">
        <v>227</v>
      </c>
      <c r="G154" s="176" t="s">
        <v>228</v>
      </c>
      <c r="H154" s="177">
        <v>20</v>
      </c>
      <c r="I154" s="178">
        <v>157</v>
      </c>
      <c r="J154" s="178">
        <f>ROUND(I154*H154,2)</f>
        <v>3140</v>
      </c>
      <c r="K154" s="179"/>
      <c r="L154" s="34"/>
      <c r="M154" s="180" t="s">
        <v>1</v>
      </c>
      <c r="N154" s="181" t="s">
        <v>39</v>
      </c>
      <c r="O154" s="182">
        <v>0.55000000000000004</v>
      </c>
      <c r="P154" s="182">
        <f>O154*H154</f>
        <v>11</v>
      </c>
      <c r="Q154" s="182">
        <v>1.54E-2</v>
      </c>
      <c r="R154" s="182">
        <f>Q154*H154</f>
        <v>0.308</v>
      </c>
      <c r="S154" s="182">
        <v>0</v>
      </c>
      <c r="T154" s="18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84" t="s">
        <v>118</v>
      </c>
      <c r="AT154" s="184" t="s">
        <v>114</v>
      </c>
      <c r="AU154" s="184" t="s">
        <v>83</v>
      </c>
      <c r="AY154" s="15" t="s">
        <v>113</v>
      </c>
      <c r="BE154" s="185">
        <f>IF(N154="základní",J154,0)</f>
        <v>3140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5" t="s">
        <v>81</v>
      </c>
      <c r="BK154" s="185">
        <f>ROUND(I154*H154,2)</f>
        <v>3140</v>
      </c>
      <c r="BL154" s="15" t="s">
        <v>118</v>
      </c>
      <c r="BM154" s="184" t="s">
        <v>229</v>
      </c>
    </row>
    <row r="155" spans="1:65" s="2" customFormat="1" ht="29.25">
      <c r="A155" s="29"/>
      <c r="B155" s="30"/>
      <c r="C155" s="31"/>
      <c r="D155" s="186" t="s">
        <v>120</v>
      </c>
      <c r="E155" s="31"/>
      <c r="F155" s="187" t="s">
        <v>230</v>
      </c>
      <c r="G155" s="31"/>
      <c r="H155" s="31"/>
      <c r="I155" s="31"/>
      <c r="J155" s="31"/>
      <c r="K155" s="31"/>
      <c r="L155" s="34"/>
      <c r="M155" s="188"/>
      <c r="N155" s="189"/>
      <c r="O155" s="66"/>
      <c r="P155" s="66"/>
      <c r="Q155" s="66"/>
      <c r="R155" s="66"/>
      <c r="S155" s="66"/>
      <c r="T155" s="67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5" t="s">
        <v>120</v>
      </c>
      <c r="AU155" s="15" t="s">
        <v>83</v>
      </c>
    </row>
    <row r="156" spans="1:65" s="11" customFormat="1" ht="22.9" customHeight="1">
      <c r="B156" s="160"/>
      <c r="C156" s="161"/>
      <c r="D156" s="162" t="s">
        <v>73</v>
      </c>
      <c r="E156" s="210" t="s">
        <v>162</v>
      </c>
      <c r="F156" s="210" t="s">
        <v>231</v>
      </c>
      <c r="G156" s="161"/>
      <c r="H156" s="161"/>
      <c r="I156" s="161"/>
      <c r="J156" s="211">
        <f>BK156</f>
        <v>25720</v>
      </c>
      <c r="K156" s="161"/>
      <c r="L156" s="165"/>
      <c r="M156" s="166"/>
      <c r="N156" s="167"/>
      <c r="O156" s="167"/>
      <c r="P156" s="168">
        <f>SUM(P157:P160)</f>
        <v>48.772000000000006</v>
      </c>
      <c r="Q156" s="167"/>
      <c r="R156" s="168">
        <f>SUM(R157:R160)</f>
        <v>0</v>
      </c>
      <c r="S156" s="167"/>
      <c r="T156" s="169">
        <f>SUM(T157:T160)</f>
        <v>7.24</v>
      </c>
      <c r="AR156" s="170" t="s">
        <v>81</v>
      </c>
      <c r="AT156" s="171" t="s">
        <v>73</v>
      </c>
      <c r="AU156" s="171" t="s">
        <v>81</v>
      </c>
      <c r="AY156" s="170" t="s">
        <v>113</v>
      </c>
      <c r="BK156" s="172">
        <f>SUM(BK157:BK160)</f>
        <v>25720</v>
      </c>
    </row>
    <row r="157" spans="1:65" s="2" customFormat="1" ht="16.5" customHeight="1">
      <c r="A157" s="29"/>
      <c r="B157" s="30"/>
      <c r="C157" s="173" t="s">
        <v>232</v>
      </c>
      <c r="D157" s="173" t="s">
        <v>114</v>
      </c>
      <c r="E157" s="174" t="s">
        <v>233</v>
      </c>
      <c r="F157" s="175" t="s">
        <v>234</v>
      </c>
      <c r="G157" s="176" t="s">
        <v>117</v>
      </c>
      <c r="H157" s="177">
        <v>2</v>
      </c>
      <c r="I157" s="178">
        <v>7080</v>
      </c>
      <c r="J157" s="178">
        <f>ROUND(I157*H157,2)</f>
        <v>14160</v>
      </c>
      <c r="K157" s="179"/>
      <c r="L157" s="34"/>
      <c r="M157" s="180" t="s">
        <v>1</v>
      </c>
      <c r="N157" s="181" t="s">
        <v>39</v>
      </c>
      <c r="O157" s="182">
        <v>10.986000000000001</v>
      </c>
      <c r="P157" s="182">
        <f>O157*H157</f>
        <v>21.972000000000001</v>
      </c>
      <c r="Q157" s="182">
        <v>0</v>
      </c>
      <c r="R157" s="182">
        <f>Q157*H157</f>
        <v>0</v>
      </c>
      <c r="S157" s="182">
        <v>2.4</v>
      </c>
      <c r="T157" s="183">
        <f>S157*H157</f>
        <v>4.8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84" t="s">
        <v>118</v>
      </c>
      <c r="AT157" s="184" t="s">
        <v>114</v>
      </c>
      <c r="AU157" s="184" t="s">
        <v>83</v>
      </c>
      <c r="AY157" s="15" t="s">
        <v>113</v>
      </c>
      <c r="BE157" s="185">
        <f>IF(N157="základní",J157,0)</f>
        <v>14160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5" t="s">
        <v>81</v>
      </c>
      <c r="BK157" s="185">
        <f>ROUND(I157*H157,2)</f>
        <v>14160</v>
      </c>
      <c r="BL157" s="15" t="s">
        <v>118</v>
      </c>
      <c r="BM157" s="184" t="s">
        <v>235</v>
      </c>
    </row>
    <row r="158" spans="1:65" s="2" customFormat="1" ht="11.25">
      <c r="A158" s="29"/>
      <c r="B158" s="30"/>
      <c r="C158" s="31"/>
      <c r="D158" s="186" t="s">
        <v>120</v>
      </c>
      <c r="E158" s="31"/>
      <c r="F158" s="187" t="s">
        <v>236</v>
      </c>
      <c r="G158" s="31"/>
      <c r="H158" s="31"/>
      <c r="I158" s="31"/>
      <c r="J158" s="31"/>
      <c r="K158" s="31"/>
      <c r="L158" s="34"/>
      <c r="M158" s="188"/>
      <c r="N158" s="189"/>
      <c r="O158" s="66"/>
      <c r="P158" s="66"/>
      <c r="Q158" s="66"/>
      <c r="R158" s="66"/>
      <c r="S158" s="66"/>
      <c r="T158" s="67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5" t="s">
        <v>120</v>
      </c>
      <c r="AU158" s="15" t="s">
        <v>83</v>
      </c>
    </row>
    <row r="159" spans="1:65" s="2" customFormat="1" ht="24.2" customHeight="1">
      <c r="A159" s="29"/>
      <c r="B159" s="30"/>
      <c r="C159" s="173" t="s">
        <v>237</v>
      </c>
      <c r="D159" s="173" t="s">
        <v>114</v>
      </c>
      <c r="E159" s="174" t="s">
        <v>238</v>
      </c>
      <c r="F159" s="175" t="s">
        <v>239</v>
      </c>
      <c r="G159" s="176" t="s">
        <v>185</v>
      </c>
      <c r="H159" s="177">
        <v>40</v>
      </c>
      <c r="I159" s="178">
        <v>289</v>
      </c>
      <c r="J159" s="178">
        <f>ROUND(I159*H159,2)</f>
        <v>11560</v>
      </c>
      <c r="K159" s="179"/>
      <c r="L159" s="34"/>
      <c r="M159" s="180" t="s">
        <v>1</v>
      </c>
      <c r="N159" s="181" t="s">
        <v>39</v>
      </c>
      <c r="O159" s="182">
        <v>0.67</v>
      </c>
      <c r="P159" s="182">
        <f>O159*H159</f>
        <v>26.8</v>
      </c>
      <c r="Q159" s="182">
        <v>0</v>
      </c>
      <c r="R159" s="182">
        <f>Q159*H159</f>
        <v>0</v>
      </c>
      <c r="S159" s="182">
        <v>6.0999999999999999E-2</v>
      </c>
      <c r="T159" s="183">
        <f>S159*H159</f>
        <v>2.44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84" t="s">
        <v>118</v>
      </c>
      <c r="AT159" s="184" t="s">
        <v>114</v>
      </c>
      <c r="AU159" s="184" t="s">
        <v>83</v>
      </c>
      <c r="AY159" s="15" t="s">
        <v>113</v>
      </c>
      <c r="BE159" s="185">
        <f>IF(N159="základní",J159,0)</f>
        <v>11560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5" t="s">
        <v>81</v>
      </c>
      <c r="BK159" s="185">
        <f>ROUND(I159*H159,2)</f>
        <v>11560</v>
      </c>
      <c r="BL159" s="15" t="s">
        <v>118</v>
      </c>
      <c r="BM159" s="184" t="s">
        <v>240</v>
      </c>
    </row>
    <row r="160" spans="1:65" s="2" customFormat="1" ht="11.25">
      <c r="A160" s="29"/>
      <c r="B160" s="30"/>
      <c r="C160" s="31"/>
      <c r="D160" s="186" t="s">
        <v>120</v>
      </c>
      <c r="E160" s="31"/>
      <c r="F160" s="187" t="s">
        <v>241</v>
      </c>
      <c r="G160" s="31"/>
      <c r="H160" s="31"/>
      <c r="I160" s="31"/>
      <c r="J160" s="31"/>
      <c r="K160" s="31"/>
      <c r="L160" s="34"/>
      <c r="M160" s="188"/>
      <c r="N160" s="189"/>
      <c r="O160" s="66"/>
      <c r="P160" s="66"/>
      <c r="Q160" s="66"/>
      <c r="R160" s="66"/>
      <c r="S160" s="66"/>
      <c r="T160" s="67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5" t="s">
        <v>120</v>
      </c>
      <c r="AU160" s="15" t="s">
        <v>83</v>
      </c>
    </row>
    <row r="161" spans="1:65" s="11" customFormat="1" ht="22.9" customHeight="1">
      <c r="B161" s="160"/>
      <c r="C161" s="161"/>
      <c r="D161" s="162" t="s">
        <v>73</v>
      </c>
      <c r="E161" s="210" t="s">
        <v>242</v>
      </c>
      <c r="F161" s="210" t="s">
        <v>243</v>
      </c>
      <c r="G161" s="161"/>
      <c r="H161" s="161"/>
      <c r="I161" s="161"/>
      <c r="J161" s="211">
        <f>BK161</f>
        <v>10860</v>
      </c>
      <c r="K161" s="161"/>
      <c r="L161" s="165"/>
      <c r="M161" s="166"/>
      <c r="N161" s="167"/>
      <c r="O161" s="167"/>
      <c r="P161" s="168">
        <f>SUM(P162:P167)</f>
        <v>14.5162</v>
      </c>
      <c r="Q161" s="167"/>
      <c r="R161" s="168">
        <f>SUM(R162:R167)</f>
        <v>0</v>
      </c>
      <c r="S161" s="167"/>
      <c r="T161" s="169">
        <f>SUM(T162:T167)</f>
        <v>0</v>
      </c>
      <c r="AR161" s="170" t="s">
        <v>81</v>
      </c>
      <c r="AT161" s="171" t="s">
        <v>73</v>
      </c>
      <c r="AU161" s="171" t="s">
        <v>81</v>
      </c>
      <c r="AY161" s="170" t="s">
        <v>113</v>
      </c>
      <c r="BK161" s="172">
        <f>SUM(BK162:BK167)</f>
        <v>10860</v>
      </c>
    </row>
    <row r="162" spans="1:65" s="2" customFormat="1" ht="33" customHeight="1">
      <c r="A162" s="29"/>
      <c r="B162" s="30"/>
      <c r="C162" s="173" t="s">
        <v>244</v>
      </c>
      <c r="D162" s="173" t="s">
        <v>114</v>
      </c>
      <c r="E162" s="174" t="s">
        <v>245</v>
      </c>
      <c r="F162" s="175" t="s">
        <v>246</v>
      </c>
      <c r="G162" s="176" t="s">
        <v>247</v>
      </c>
      <c r="H162" s="177">
        <v>7.24</v>
      </c>
      <c r="I162" s="178">
        <v>300</v>
      </c>
      <c r="J162" s="178">
        <f>ROUND(I162*H162,2)</f>
        <v>2172</v>
      </c>
      <c r="K162" s="179"/>
      <c r="L162" s="34"/>
      <c r="M162" s="180" t="s">
        <v>1</v>
      </c>
      <c r="N162" s="181" t="s">
        <v>39</v>
      </c>
      <c r="O162" s="182">
        <v>1.88</v>
      </c>
      <c r="P162" s="182">
        <f>O162*H162</f>
        <v>13.6112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84" t="s">
        <v>118</v>
      </c>
      <c r="AT162" s="184" t="s">
        <v>114</v>
      </c>
      <c r="AU162" s="184" t="s">
        <v>83</v>
      </c>
      <c r="AY162" s="15" t="s">
        <v>113</v>
      </c>
      <c r="BE162" s="185">
        <f>IF(N162="základní",J162,0)</f>
        <v>2172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5" t="s">
        <v>81</v>
      </c>
      <c r="BK162" s="185">
        <f>ROUND(I162*H162,2)</f>
        <v>2172</v>
      </c>
      <c r="BL162" s="15" t="s">
        <v>118</v>
      </c>
      <c r="BM162" s="184" t="s">
        <v>248</v>
      </c>
    </row>
    <row r="163" spans="1:65" s="2" customFormat="1" ht="29.25">
      <c r="A163" s="29"/>
      <c r="B163" s="30"/>
      <c r="C163" s="31"/>
      <c r="D163" s="186" t="s">
        <v>120</v>
      </c>
      <c r="E163" s="31"/>
      <c r="F163" s="187" t="s">
        <v>249</v>
      </c>
      <c r="G163" s="31"/>
      <c r="H163" s="31"/>
      <c r="I163" s="31"/>
      <c r="J163" s="31"/>
      <c r="K163" s="31"/>
      <c r="L163" s="34"/>
      <c r="M163" s="188"/>
      <c r="N163" s="189"/>
      <c r="O163" s="66"/>
      <c r="P163" s="66"/>
      <c r="Q163" s="66"/>
      <c r="R163" s="66"/>
      <c r="S163" s="66"/>
      <c r="T163" s="67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5" t="s">
        <v>120</v>
      </c>
      <c r="AU163" s="15" t="s">
        <v>83</v>
      </c>
    </row>
    <row r="164" spans="1:65" s="2" customFormat="1" ht="24.2" customHeight="1">
      <c r="A164" s="29"/>
      <c r="B164" s="30"/>
      <c r="C164" s="173" t="s">
        <v>127</v>
      </c>
      <c r="D164" s="173" t="s">
        <v>114</v>
      </c>
      <c r="E164" s="174" t="s">
        <v>250</v>
      </c>
      <c r="F164" s="175" t="s">
        <v>251</v>
      </c>
      <c r="G164" s="176" t="s">
        <v>247</v>
      </c>
      <c r="H164" s="177">
        <v>7.24</v>
      </c>
      <c r="I164" s="178">
        <v>300</v>
      </c>
      <c r="J164" s="178">
        <f>ROUND(I164*H164,2)</f>
        <v>2172</v>
      </c>
      <c r="K164" s="179"/>
      <c r="L164" s="34"/>
      <c r="M164" s="180" t="s">
        <v>1</v>
      </c>
      <c r="N164" s="181" t="s">
        <v>39</v>
      </c>
      <c r="O164" s="182">
        <v>0.125</v>
      </c>
      <c r="P164" s="182">
        <f>O164*H164</f>
        <v>0.90500000000000003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84" t="s">
        <v>118</v>
      </c>
      <c r="AT164" s="184" t="s">
        <v>114</v>
      </c>
      <c r="AU164" s="184" t="s">
        <v>83</v>
      </c>
      <c r="AY164" s="15" t="s">
        <v>113</v>
      </c>
      <c r="BE164" s="185">
        <f>IF(N164="základní",J164,0)</f>
        <v>2172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5" t="s">
        <v>81</v>
      </c>
      <c r="BK164" s="185">
        <f>ROUND(I164*H164,2)</f>
        <v>2172</v>
      </c>
      <c r="BL164" s="15" t="s">
        <v>118</v>
      </c>
      <c r="BM164" s="184" t="s">
        <v>252</v>
      </c>
    </row>
    <row r="165" spans="1:65" s="2" customFormat="1" ht="19.5">
      <c r="A165" s="29"/>
      <c r="B165" s="30"/>
      <c r="C165" s="31"/>
      <c r="D165" s="186" t="s">
        <v>120</v>
      </c>
      <c r="E165" s="31"/>
      <c r="F165" s="187" t="s">
        <v>253</v>
      </c>
      <c r="G165" s="31"/>
      <c r="H165" s="31"/>
      <c r="I165" s="31"/>
      <c r="J165" s="31"/>
      <c r="K165" s="31"/>
      <c r="L165" s="34"/>
      <c r="M165" s="188"/>
      <c r="N165" s="189"/>
      <c r="O165" s="66"/>
      <c r="P165" s="66"/>
      <c r="Q165" s="66"/>
      <c r="R165" s="66"/>
      <c r="S165" s="66"/>
      <c r="T165" s="67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5" t="s">
        <v>120</v>
      </c>
      <c r="AU165" s="15" t="s">
        <v>83</v>
      </c>
    </row>
    <row r="166" spans="1:65" s="2" customFormat="1" ht="44.25" customHeight="1">
      <c r="A166" s="29"/>
      <c r="B166" s="30"/>
      <c r="C166" s="173" t="s">
        <v>254</v>
      </c>
      <c r="D166" s="173" t="s">
        <v>114</v>
      </c>
      <c r="E166" s="174" t="s">
        <v>255</v>
      </c>
      <c r="F166" s="175" t="s">
        <v>256</v>
      </c>
      <c r="G166" s="176" t="s">
        <v>247</v>
      </c>
      <c r="H166" s="177">
        <v>7.24</v>
      </c>
      <c r="I166" s="178">
        <v>900</v>
      </c>
      <c r="J166" s="178">
        <f>ROUND(I166*H166,2)</f>
        <v>6516</v>
      </c>
      <c r="K166" s="179"/>
      <c r="L166" s="34"/>
      <c r="M166" s="180" t="s">
        <v>1</v>
      </c>
      <c r="N166" s="181" t="s">
        <v>39</v>
      </c>
      <c r="O166" s="182">
        <v>0</v>
      </c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84" t="s">
        <v>118</v>
      </c>
      <c r="AT166" s="184" t="s">
        <v>114</v>
      </c>
      <c r="AU166" s="184" t="s">
        <v>83</v>
      </c>
      <c r="AY166" s="15" t="s">
        <v>113</v>
      </c>
      <c r="BE166" s="185">
        <f>IF(N166="základní",J166,0)</f>
        <v>6516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5" t="s">
        <v>81</v>
      </c>
      <c r="BK166" s="185">
        <f>ROUND(I166*H166,2)</f>
        <v>6516</v>
      </c>
      <c r="BL166" s="15" t="s">
        <v>118</v>
      </c>
      <c r="BM166" s="184" t="s">
        <v>257</v>
      </c>
    </row>
    <row r="167" spans="1:65" s="2" customFormat="1" ht="29.25">
      <c r="A167" s="29"/>
      <c r="B167" s="30"/>
      <c r="C167" s="31"/>
      <c r="D167" s="186" t="s">
        <v>120</v>
      </c>
      <c r="E167" s="31"/>
      <c r="F167" s="187" t="s">
        <v>258</v>
      </c>
      <c r="G167" s="31"/>
      <c r="H167" s="31"/>
      <c r="I167" s="31"/>
      <c r="J167" s="31"/>
      <c r="K167" s="31"/>
      <c r="L167" s="34"/>
      <c r="M167" s="188"/>
      <c r="N167" s="189"/>
      <c r="O167" s="66"/>
      <c r="P167" s="66"/>
      <c r="Q167" s="66"/>
      <c r="R167" s="66"/>
      <c r="S167" s="66"/>
      <c r="T167" s="67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5" t="s">
        <v>120</v>
      </c>
      <c r="AU167" s="15" t="s">
        <v>83</v>
      </c>
    </row>
    <row r="168" spans="1:65" s="11" customFormat="1" ht="25.9" customHeight="1">
      <c r="B168" s="160"/>
      <c r="C168" s="161"/>
      <c r="D168" s="162" t="s">
        <v>73</v>
      </c>
      <c r="E168" s="163" t="s">
        <v>122</v>
      </c>
      <c r="F168" s="163" t="s">
        <v>123</v>
      </c>
      <c r="G168" s="161"/>
      <c r="H168" s="161"/>
      <c r="I168" s="161"/>
      <c r="J168" s="164">
        <f>BK168</f>
        <v>3600</v>
      </c>
      <c r="K168" s="161"/>
      <c r="L168" s="165"/>
      <c r="M168" s="166"/>
      <c r="N168" s="167"/>
      <c r="O168" s="167"/>
      <c r="P168" s="168">
        <f>SUM(P169:P170)</f>
        <v>0.23200000000000001</v>
      </c>
      <c r="Q168" s="167"/>
      <c r="R168" s="168">
        <f>SUM(R169:R170)</f>
        <v>1.3639999999999999E-2</v>
      </c>
      <c r="S168" s="167"/>
      <c r="T168" s="169">
        <f>SUM(T169:T170)</f>
        <v>0</v>
      </c>
      <c r="AR168" s="170" t="s">
        <v>83</v>
      </c>
      <c r="AT168" s="171" t="s">
        <v>73</v>
      </c>
      <c r="AU168" s="171" t="s">
        <v>74</v>
      </c>
      <c r="AY168" s="170" t="s">
        <v>113</v>
      </c>
      <c r="BK168" s="172">
        <f>SUM(BK169:BK170)</f>
        <v>3600</v>
      </c>
    </row>
    <row r="169" spans="1:65" s="2" customFormat="1" ht="16.5" customHeight="1">
      <c r="A169" s="29"/>
      <c r="B169" s="30"/>
      <c r="C169" s="173" t="s">
        <v>259</v>
      </c>
      <c r="D169" s="173" t="s">
        <v>114</v>
      </c>
      <c r="E169" s="174" t="s">
        <v>260</v>
      </c>
      <c r="F169" s="175" t="s">
        <v>261</v>
      </c>
      <c r="G169" s="176" t="s">
        <v>262</v>
      </c>
      <c r="H169" s="177">
        <v>4</v>
      </c>
      <c r="I169" s="178">
        <v>900</v>
      </c>
      <c r="J169" s="178">
        <f>ROUND(I169*H169,2)</f>
        <v>3600</v>
      </c>
      <c r="K169" s="179"/>
      <c r="L169" s="34"/>
      <c r="M169" s="180" t="s">
        <v>1</v>
      </c>
      <c r="N169" s="181" t="s">
        <v>39</v>
      </c>
      <c r="O169" s="182">
        <v>5.8000000000000003E-2</v>
      </c>
      <c r="P169" s="182">
        <f>O169*H169</f>
        <v>0.23200000000000001</v>
      </c>
      <c r="Q169" s="182">
        <v>3.4099999999999998E-3</v>
      </c>
      <c r="R169" s="182">
        <f>Q169*H169</f>
        <v>1.3639999999999999E-2</v>
      </c>
      <c r="S169" s="182">
        <v>0</v>
      </c>
      <c r="T169" s="18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84" t="s">
        <v>127</v>
      </c>
      <c r="AT169" s="184" t="s">
        <v>114</v>
      </c>
      <c r="AU169" s="184" t="s">
        <v>81</v>
      </c>
      <c r="AY169" s="15" t="s">
        <v>113</v>
      </c>
      <c r="BE169" s="185">
        <f>IF(N169="základní",J169,0)</f>
        <v>3600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5" t="s">
        <v>81</v>
      </c>
      <c r="BK169" s="185">
        <f>ROUND(I169*H169,2)</f>
        <v>3600</v>
      </c>
      <c r="BL169" s="15" t="s">
        <v>127</v>
      </c>
      <c r="BM169" s="184" t="s">
        <v>263</v>
      </c>
    </row>
    <row r="170" spans="1:65" s="2" customFormat="1" ht="19.5">
      <c r="A170" s="29"/>
      <c r="B170" s="30"/>
      <c r="C170" s="31"/>
      <c r="D170" s="186" t="s">
        <v>120</v>
      </c>
      <c r="E170" s="31"/>
      <c r="F170" s="187" t="s">
        <v>264</v>
      </c>
      <c r="G170" s="31"/>
      <c r="H170" s="31"/>
      <c r="I170" s="31"/>
      <c r="J170" s="31"/>
      <c r="K170" s="31"/>
      <c r="L170" s="34"/>
      <c r="M170" s="188"/>
      <c r="N170" s="189"/>
      <c r="O170" s="66"/>
      <c r="P170" s="66"/>
      <c r="Q170" s="66"/>
      <c r="R170" s="66"/>
      <c r="S170" s="66"/>
      <c r="T170" s="67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5" t="s">
        <v>120</v>
      </c>
      <c r="AU170" s="15" t="s">
        <v>81</v>
      </c>
    </row>
    <row r="171" spans="1:65" s="11" customFormat="1" ht="25.9" customHeight="1">
      <c r="B171" s="160"/>
      <c r="C171" s="161"/>
      <c r="D171" s="162" t="s">
        <v>73</v>
      </c>
      <c r="E171" s="163" t="s">
        <v>265</v>
      </c>
      <c r="F171" s="163" t="s">
        <v>266</v>
      </c>
      <c r="G171" s="161"/>
      <c r="H171" s="161"/>
      <c r="I171" s="161"/>
      <c r="J171" s="164">
        <f>BK171</f>
        <v>237056.44</v>
      </c>
      <c r="K171" s="161"/>
      <c r="L171" s="165"/>
      <c r="M171" s="166"/>
      <c r="N171" s="167"/>
      <c r="O171" s="167"/>
      <c r="P171" s="168">
        <f>P172+P184+P187</f>
        <v>25.512</v>
      </c>
      <c r="Q171" s="167"/>
      <c r="R171" s="168">
        <f>R172+R184+R187</f>
        <v>0.29758000000000001</v>
      </c>
      <c r="S171" s="167"/>
      <c r="T171" s="169">
        <f>T172+T184+T187</f>
        <v>0</v>
      </c>
      <c r="AR171" s="170" t="s">
        <v>83</v>
      </c>
      <c r="AT171" s="171" t="s">
        <v>73</v>
      </c>
      <c r="AU171" s="171" t="s">
        <v>74</v>
      </c>
      <c r="AY171" s="170" t="s">
        <v>113</v>
      </c>
      <c r="BK171" s="172">
        <f>BK172+BK184+BK187</f>
        <v>237056.44</v>
      </c>
    </row>
    <row r="172" spans="1:65" s="11" customFormat="1" ht="22.9" customHeight="1">
      <c r="B172" s="160"/>
      <c r="C172" s="161"/>
      <c r="D172" s="162" t="s">
        <v>73</v>
      </c>
      <c r="E172" s="210" t="s">
        <v>267</v>
      </c>
      <c r="F172" s="210" t="s">
        <v>268</v>
      </c>
      <c r="G172" s="161"/>
      <c r="H172" s="161"/>
      <c r="I172" s="161"/>
      <c r="J172" s="211">
        <f>BK172</f>
        <v>40768</v>
      </c>
      <c r="K172" s="161"/>
      <c r="L172" s="165"/>
      <c r="M172" s="166"/>
      <c r="N172" s="167"/>
      <c r="O172" s="167"/>
      <c r="P172" s="168">
        <f>SUM(P173:P183)</f>
        <v>5.4600000000000009</v>
      </c>
      <c r="Q172" s="167"/>
      <c r="R172" s="168">
        <f>SUM(R173:R183)</f>
        <v>1.6E-2</v>
      </c>
      <c r="S172" s="167"/>
      <c r="T172" s="169">
        <f>SUM(T173:T183)</f>
        <v>0</v>
      </c>
      <c r="AR172" s="170" t="s">
        <v>83</v>
      </c>
      <c r="AT172" s="171" t="s">
        <v>73</v>
      </c>
      <c r="AU172" s="171" t="s">
        <v>81</v>
      </c>
      <c r="AY172" s="170" t="s">
        <v>113</v>
      </c>
      <c r="BK172" s="172">
        <f>SUM(BK173:BK183)</f>
        <v>40768</v>
      </c>
    </row>
    <row r="173" spans="1:65" s="2" customFormat="1" ht="24.2" customHeight="1">
      <c r="A173" s="29"/>
      <c r="B173" s="30"/>
      <c r="C173" s="173" t="s">
        <v>269</v>
      </c>
      <c r="D173" s="173" t="s">
        <v>114</v>
      </c>
      <c r="E173" s="174" t="s">
        <v>270</v>
      </c>
      <c r="F173" s="175" t="s">
        <v>271</v>
      </c>
      <c r="G173" s="176" t="s">
        <v>185</v>
      </c>
      <c r="H173" s="177">
        <v>30</v>
      </c>
      <c r="I173" s="178">
        <v>16</v>
      </c>
      <c r="J173" s="178">
        <f>ROUND(I173*H173,2)</f>
        <v>480</v>
      </c>
      <c r="K173" s="179"/>
      <c r="L173" s="34"/>
      <c r="M173" s="180" t="s">
        <v>1</v>
      </c>
      <c r="N173" s="181" t="s">
        <v>39</v>
      </c>
      <c r="O173" s="182">
        <v>2.5999999999999999E-2</v>
      </c>
      <c r="P173" s="182">
        <f>O173*H173</f>
        <v>0.77999999999999992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84" t="s">
        <v>127</v>
      </c>
      <c r="AT173" s="184" t="s">
        <v>114</v>
      </c>
      <c r="AU173" s="184" t="s">
        <v>83</v>
      </c>
      <c r="AY173" s="15" t="s">
        <v>113</v>
      </c>
      <c r="BE173" s="185">
        <f>IF(N173="základní",J173,0)</f>
        <v>480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5" t="s">
        <v>81</v>
      </c>
      <c r="BK173" s="185">
        <f>ROUND(I173*H173,2)</f>
        <v>480</v>
      </c>
      <c r="BL173" s="15" t="s">
        <v>127</v>
      </c>
      <c r="BM173" s="184" t="s">
        <v>272</v>
      </c>
    </row>
    <row r="174" spans="1:65" s="2" customFormat="1" ht="29.25">
      <c r="A174" s="29"/>
      <c r="B174" s="30"/>
      <c r="C174" s="31"/>
      <c r="D174" s="186" t="s">
        <v>120</v>
      </c>
      <c r="E174" s="31"/>
      <c r="F174" s="187" t="s">
        <v>273</v>
      </c>
      <c r="G174" s="31"/>
      <c r="H174" s="31"/>
      <c r="I174" s="31"/>
      <c r="J174" s="31"/>
      <c r="K174" s="31"/>
      <c r="L174" s="34"/>
      <c r="M174" s="188"/>
      <c r="N174" s="189"/>
      <c r="O174" s="66"/>
      <c r="P174" s="66"/>
      <c r="Q174" s="66"/>
      <c r="R174" s="66"/>
      <c r="S174" s="66"/>
      <c r="T174" s="67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5" t="s">
        <v>120</v>
      </c>
      <c r="AU174" s="15" t="s">
        <v>83</v>
      </c>
    </row>
    <row r="175" spans="1:65" s="2" customFormat="1" ht="16.5" customHeight="1">
      <c r="A175" s="29"/>
      <c r="B175" s="30"/>
      <c r="C175" s="190" t="s">
        <v>274</v>
      </c>
      <c r="D175" s="190" t="s">
        <v>131</v>
      </c>
      <c r="E175" s="191" t="s">
        <v>275</v>
      </c>
      <c r="F175" s="192" t="s">
        <v>276</v>
      </c>
      <c r="G175" s="193" t="s">
        <v>247</v>
      </c>
      <c r="H175" s="194">
        <v>0.01</v>
      </c>
      <c r="I175" s="195">
        <v>83000</v>
      </c>
      <c r="J175" s="195">
        <f>ROUND(I175*H175,2)</f>
        <v>830</v>
      </c>
      <c r="K175" s="196"/>
      <c r="L175" s="197"/>
      <c r="M175" s="198" t="s">
        <v>1</v>
      </c>
      <c r="N175" s="199" t="s">
        <v>39</v>
      </c>
      <c r="O175" s="182">
        <v>0</v>
      </c>
      <c r="P175" s="182">
        <f>O175*H175</f>
        <v>0</v>
      </c>
      <c r="Q175" s="182">
        <v>1</v>
      </c>
      <c r="R175" s="182">
        <f>Q175*H175</f>
        <v>0.01</v>
      </c>
      <c r="S175" s="182">
        <v>0</v>
      </c>
      <c r="T175" s="183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84" t="s">
        <v>134</v>
      </c>
      <c r="AT175" s="184" t="s">
        <v>131</v>
      </c>
      <c r="AU175" s="184" t="s">
        <v>83</v>
      </c>
      <c r="AY175" s="15" t="s">
        <v>113</v>
      </c>
      <c r="BE175" s="185">
        <f>IF(N175="základní",J175,0)</f>
        <v>830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5" t="s">
        <v>81</v>
      </c>
      <c r="BK175" s="185">
        <f>ROUND(I175*H175,2)</f>
        <v>830</v>
      </c>
      <c r="BL175" s="15" t="s">
        <v>127</v>
      </c>
      <c r="BM175" s="184" t="s">
        <v>277</v>
      </c>
    </row>
    <row r="176" spans="1:65" s="2" customFormat="1" ht="11.25">
      <c r="A176" s="29"/>
      <c r="B176" s="30"/>
      <c r="C176" s="31"/>
      <c r="D176" s="186" t="s">
        <v>120</v>
      </c>
      <c r="E176" s="31"/>
      <c r="F176" s="187" t="s">
        <v>276</v>
      </c>
      <c r="G176" s="31"/>
      <c r="H176" s="31"/>
      <c r="I176" s="31"/>
      <c r="J176" s="31"/>
      <c r="K176" s="31"/>
      <c r="L176" s="34"/>
      <c r="M176" s="188"/>
      <c r="N176" s="189"/>
      <c r="O176" s="66"/>
      <c r="P176" s="66"/>
      <c r="Q176" s="66"/>
      <c r="R176" s="66"/>
      <c r="S176" s="66"/>
      <c r="T176" s="67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5" t="s">
        <v>120</v>
      </c>
      <c r="AU176" s="15" t="s">
        <v>83</v>
      </c>
    </row>
    <row r="177" spans="1:65" s="13" customFormat="1" ht="11.25">
      <c r="B177" s="212"/>
      <c r="C177" s="213"/>
      <c r="D177" s="186" t="s">
        <v>278</v>
      </c>
      <c r="E177" s="213"/>
      <c r="F177" s="214" t="s">
        <v>279</v>
      </c>
      <c r="G177" s="213"/>
      <c r="H177" s="215">
        <v>0.01</v>
      </c>
      <c r="I177" s="213"/>
      <c r="J177" s="213"/>
      <c r="K177" s="213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278</v>
      </c>
      <c r="AU177" s="220" t="s">
        <v>83</v>
      </c>
      <c r="AV177" s="13" t="s">
        <v>83</v>
      </c>
      <c r="AW177" s="13" t="s">
        <v>4</v>
      </c>
      <c r="AX177" s="13" t="s">
        <v>81</v>
      </c>
      <c r="AY177" s="220" t="s">
        <v>113</v>
      </c>
    </row>
    <row r="178" spans="1:65" s="2" customFormat="1" ht="24.2" customHeight="1">
      <c r="A178" s="29"/>
      <c r="B178" s="30"/>
      <c r="C178" s="173" t="s">
        <v>7</v>
      </c>
      <c r="D178" s="173" t="s">
        <v>114</v>
      </c>
      <c r="E178" s="174" t="s">
        <v>280</v>
      </c>
      <c r="F178" s="175" t="s">
        <v>281</v>
      </c>
      <c r="G178" s="176" t="s">
        <v>185</v>
      </c>
      <c r="H178" s="177">
        <v>15</v>
      </c>
      <c r="I178" s="178">
        <v>180</v>
      </c>
      <c r="J178" s="178">
        <f>ROUND(I178*H178,2)</f>
        <v>2700</v>
      </c>
      <c r="K178" s="179"/>
      <c r="L178" s="34"/>
      <c r="M178" s="180" t="s">
        <v>1</v>
      </c>
      <c r="N178" s="181" t="s">
        <v>39</v>
      </c>
      <c r="O178" s="182">
        <v>0.26</v>
      </c>
      <c r="P178" s="182">
        <f>O178*H178</f>
        <v>3.9000000000000004</v>
      </c>
      <c r="Q178" s="182">
        <v>4.0000000000000002E-4</v>
      </c>
      <c r="R178" s="182">
        <f>Q178*H178</f>
        <v>6.0000000000000001E-3</v>
      </c>
      <c r="S178" s="182">
        <v>0</v>
      </c>
      <c r="T178" s="18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84" t="s">
        <v>127</v>
      </c>
      <c r="AT178" s="184" t="s">
        <v>114</v>
      </c>
      <c r="AU178" s="184" t="s">
        <v>83</v>
      </c>
      <c r="AY178" s="15" t="s">
        <v>113</v>
      </c>
      <c r="BE178" s="185">
        <f>IF(N178="základní",J178,0)</f>
        <v>2700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5" t="s">
        <v>81</v>
      </c>
      <c r="BK178" s="185">
        <f>ROUND(I178*H178,2)</f>
        <v>2700</v>
      </c>
      <c r="BL178" s="15" t="s">
        <v>127</v>
      </c>
      <c r="BM178" s="184" t="s">
        <v>282</v>
      </c>
    </row>
    <row r="179" spans="1:65" s="2" customFormat="1" ht="19.5">
      <c r="A179" s="29"/>
      <c r="B179" s="30"/>
      <c r="C179" s="31"/>
      <c r="D179" s="186" t="s">
        <v>120</v>
      </c>
      <c r="E179" s="31"/>
      <c r="F179" s="187" t="s">
        <v>283</v>
      </c>
      <c r="G179" s="31"/>
      <c r="H179" s="31"/>
      <c r="I179" s="31"/>
      <c r="J179" s="31"/>
      <c r="K179" s="31"/>
      <c r="L179" s="34"/>
      <c r="M179" s="188"/>
      <c r="N179" s="189"/>
      <c r="O179" s="66"/>
      <c r="P179" s="66"/>
      <c r="Q179" s="66"/>
      <c r="R179" s="66"/>
      <c r="S179" s="66"/>
      <c r="T179" s="67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5" t="s">
        <v>120</v>
      </c>
      <c r="AU179" s="15" t="s">
        <v>83</v>
      </c>
    </row>
    <row r="180" spans="1:65" s="2" customFormat="1" ht="49.15" customHeight="1">
      <c r="A180" s="29"/>
      <c r="B180" s="30"/>
      <c r="C180" s="190" t="s">
        <v>284</v>
      </c>
      <c r="D180" s="190" t="s">
        <v>131</v>
      </c>
      <c r="E180" s="191" t="s">
        <v>285</v>
      </c>
      <c r="F180" s="192" t="s">
        <v>286</v>
      </c>
      <c r="G180" s="193" t="s">
        <v>185</v>
      </c>
      <c r="H180" s="194">
        <v>16</v>
      </c>
      <c r="I180" s="195">
        <v>188</v>
      </c>
      <c r="J180" s="195">
        <f>ROUND(I180*H180,2)</f>
        <v>3008</v>
      </c>
      <c r="K180" s="196"/>
      <c r="L180" s="197"/>
      <c r="M180" s="198" t="s">
        <v>1</v>
      </c>
      <c r="N180" s="199" t="s">
        <v>39</v>
      </c>
      <c r="O180" s="182">
        <v>0</v>
      </c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84" t="s">
        <v>134</v>
      </c>
      <c r="AT180" s="184" t="s">
        <v>131</v>
      </c>
      <c r="AU180" s="184" t="s">
        <v>83</v>
      </c>
      <c r="AY180" s="15" t="s">
        <v>113</v>
      </c>
      <c r="BE180" s="185">
        <f>IF(N180="základní",J180,0)</f>
        <v>3008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5" t="s">
        <v>81</v>
      </c>
      <c r="BK180" s="185">
        <f>ROUND(I180*H180,2)</f>
        <v>3008</v>
      </c>
      <c r="BL180" s="15" t="s">
        <v>127</v>
      </c>
      <c r="BM180" s="184" t="s">
        <v>287</v>
      </c>
    </row>
    <row r="181" spans="1:65" s="2" customFormat="1" ht="29.25">
      <c r="A181" s="29"/>
      <c r="B181" s="30"/>
      <c r="C181" s="31"/>
      <c r="D181" s="186" t="s">
        <v>120</v>
      </c>
      <c r="E181" s="31"/>
      <c r="F181" s="187" t="s">
        <v>286</v>
      </c>
      <c r="G181" s="31"/>
      <c r="H181" s="31"/>
      <c r="I181" s="31"/>
      <c r="J181" s="31"/>
      <c r="K181" s="31"/>
      <c r="L181" s="34"/>
      <c r="M181" s="188"/>
      <c r="N181" s="189"/>
      <c r="O181" s="66"/>
      <c r="P181" s="66"/>
      <c r="Q181" s="66"/>
      <c r="R181" s="66"/>
      <c r="S181" s="66"/>
      <c r="T181" s="67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5" t="s">
        <v>120</v>
      </c>
      <c r="AU181" s="15" t="s">
        <v>83</v>
      </c>
    </row>
    <row r="182" spans="1:65" s="2" customFormat="1" ht="16.5" customHeight="1">
      <c r="A182" s="29"/>
      <c r="B182" s="30"/>
      <c r="C182" s="173" t="s">
        <v>288</v>
      </c>
      <c r="D182" s="173" t="s">
        <v>114</v>
      </c>
      <c r="E182" s="174" t="s">
        <v>289</v>
      </c>
      <c r="F182" s="175" t="s">
        <v>290</v>
      </c>
      <c r="G182" s="176" t="s">
        <v>185</v>
      </c>
      <c r="H182" s="177">
        <v>30</v>
      </c>
      <c r="I182" s="178">
        <v>1125</v>
      </c>
      <c r="J182" s="178">
        <f>ROUND(I182*H182,2)</f>
        <v>33750</v>
      </c>
      <c r="K182" s="179"/>
      <c r="L182" s="34"/>
      <c r="M182" s="180" t="s">
        <v>1</v>
      </c>
      <c r="N182" s="181" t="s">
        <v>39</v>
      </c>
      <c r="O182" s="182">
        <v>2.5999999999999999E-2</v>
      </c>
      <c r="P182" s="182">
        <f>O182*H182</f>
        <v>0.77999999999999992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84" t="s">
        <v>127</v>
      </c>
      <c r="AT182" s="184" t="s">
        <v>114</v>
      </c>
      <c r="AU182" s="184" t="s">
        <v>83</v>
      </c>
      <c r="AY182" s="15" t="s">
        <v>113</v>
      </c>
      <c r="BE182" s="185">
        <f>IF(N182="základní",J182,0)</f>
        <v>33750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5" t="s">
        <v>81</v>
      </c>
      <c r="BK182" s="185">
        <f>ROUND(I182*H182,2)</f>
        <v>33750</v>
      </c>
      <c r="BL182" s="15" t="s">
        <v>127</v>
      </c>
      <c r="BM182" s="184" t="s">
        <v>291</v>
      </c>
    </row>
    <row r="183" spans="1:65" s="2" customFormat="1" ht="29.25">
      <c r="A183" s="29"/>
      <c r="B183" s="30"/>
      <c r="C183" s="31"/>
      <c r="D183" s="186" t="s">
        <v>120</v>
      </c>
      <c r="E183" s="31"/>
      <c r="F183" s="187" t="s">
        <v>273</v>
      </c>
      <c r="G183" s="31"/>
      <c r="H183" s="31"/>
      <c r="I183" s="31"/>
      <c r="J183" s="31"/>
      <c r="K183" s="31"/>
      <c r="L183" s="34"/>
      <c r="M183" s="188"/>
      <c r="N183" s="189"/>
      <c r="O183" s="66"/>
      <c r="P183" s="66"/>
      <c r="Q183" s="66"/>
      <c r="R183" s="66"/>
      <c r="S183" s="66"/>
      <c r="T183" s="67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5" t="s">
        <v>120</v>
      </c>
      <c r="AU183" s="15" t="s">
        <v>83</v>
      </c>
    </row>
    <row r="184" spans="1:65" s="11" customFormat="1" ht="22.9" customHeight="1">
      <c r="B184" s="160"/>
      <c r="C184" s="161"/>
      <c r="D184" s="162" t="s">
        <v>73</v>
      </c>
      <c r="E184" s="210" t="s">
        <v>292</v>
      </c>
      <c r="F184" s="210" t="s">
        <v>293</v>
      </c>
      <c r="G184" s="161"/>
      <c r="H184" s="161"/>
      <c r="I184" s="161"/>
      <c r="J184" s="211">
        <f>BK184</f>
        <v>4300</v>
      </c>
      <c r="K184" s="161"/>
      <c r="L184" s="165"/>
      <c r="M184" s="166"/>
      <c r="N184" s="167"/>
      <c r="O184" s="167"/>
      <c r="P184" s="168">
        <f>SUM(P185:P186)</f>
        <v>8.58</v>
      </c>
      <c r="Q184" s="167"/>
      <c r="R184" s="168">
        <f>SUM(R185:R186)</f>
        <v>0</v>
      </c>
      <c r="S184" s="167"/>
      <c r="T184" s="169">
        <f>SUM(T185:T186)</f>
        <v>0</v>
      </c>
      <c r="AR184" s="170" t="s">
        <v>83</v>
      </c>
      <c r="AT184" s="171" t="s">
        <v>73</v>
      </c>
      <c r="AU184" s="171" t="s">
        <v>81</v>
      </c>
      <c r="AY184" s="170" t="s">
        <v>113</v>
      </c>
      <c r="BK184" s="172">
        <f>SUM(BK185:BK186)</f>
        <v>4300</v>
      </c>
    </row>
    <row r="185" spans="1:65" s="2" customFormat="1" ht="16.5" customHeight="1">
      <c r="A185" s="29"/>
      <c r="B185" s="30"/>
      <c r="C185" s="173" t="s">
        <v>294</v>
      </c>
      <c r="D185" s="173" t="s">
        <v>114</v>
      </c>
      <c r="E185" s="174" t="s">
        <v>295</v>
      </c>
      <c r="F185" s="175" t="s">
        <v>296</v>
      </c>
      <c r="G185" s="176" t="s">
        <v>228</v>
      </c>
      <c r="H185" s="177">
        <v>20</v>
      </c>
      <c r="I185" s="178">
        <v>215</v>
      </c>
      <c r="J185" s="178">
        <f>ROUND(I185*H185,2)</f>
        <v>4300</v>
      </c>
      <c r="K185" s="179"/>
      <c r="L185" s="34"/>
      <c r="M185" s="180" t="s">
        <v>1</v>
      </c>
      <c r="N185" s="181" t="s">
        <v>39</v>
      </c>
      <c r="O185" s="182">
        <v>0.42899999999999999</v>
      </c>
      <c r="P185" s="182">
        <f>O185*H185</f>
        <v>8.58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84" t="s">
        <v>127</v>
      </c>
      <c r="AT185" s="184" t="s">
        <v>114</v>
      </c>
      <c r="AU185" s="184" t="s">
        <v>83</v>
      </c>
      <c r="AY185" s="15" t="s">
        <v>113</v>
      </c>
      <c r="BE185" s="185">
        <f>IF(N185="základní",J185,0)</f>
        <v>4300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5" t="s">
        <v>81</v>
      </c>
      <c r="BK185" s="185">
        <f>ROUND(I185*H185,2)</f>
        <v>4300</v>
      </c>
      <c r="BL185" s="15" t="s">
        <v>127</v>
      </c>
      <c r="BM185" s="184" t="s">
        <v>297</v>
      </c>
    </row>
    <row r="186" spans="1:65" s="2" customFormat="1" ht="19.5">
      <c r="A186" s="29"/>
      <c r="B186" s="30"/>
      <c r="C186" s="31"/>
      <c r="D186" s="186" t="s">
        <v>120</v>
      </c>
      <c r="E186" s="31"/>
      <c r="F186" s="187" t="s">
        <v>298</v>
      </c>
      <c r="G186" s="31"/>
      <c r="H186" s="31"/>
      <c r="I186" s="31"/>
      <c r="J186" s="31"/>
      <c r="K186" s="31"/>
      <c r="L186" s="34"/>
      <c r="M186" s="188"/>
      <c r="N186" s="189"/>
      <c r="O186" s="66"/>
      <c r="P186" s="66"/>
      <c r="Q186" s="66"/>
      <c r="R186" s="66"/>
      <c r="S186" s="66"/>
      <c r="T186" s="67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5" t="s">
        <v>120</v>
      </c>
      <c r="AU186" s="15" t="s">
        <v>83</v>
      </c>
    </row>
    <row r="187" spans="1:65" s="11" customFormat="1" ht="22.9" customHeight="1">
      <c r="B187" s="160"/>
      <c r="C187" s="161"/>
      <c r="D187" s="162" t="s">
        <v>73</v>
      </c>
      <c r="E187" s="210" t="s">
        <v>136</v>
      </c>
      <c r="F187" s="210" t="s">
        <v>137</v>
      </c>
      <c r="G187" s="161"/>
      <c r="H187" s="161"/>
      <c r="I187" s="161"/>
      <c r="J187" s="211">
        <f>BK187</f>
        <v>191988.44</v>
      </c>
      <c r="K187" s="161"/>
      <c r="L187" s="165"/>
      <c r="M187" s="166"/>
      <c r="N187" s="167"/>
      <c r="O187" s="167"/>
      <c r="P187" s="168">
        <f>SUM(P188:P203)</f>
        <v>11.472</v>
      </c>
      <c r="Q187" s="167"/>
      <c r="R187" s="168">
        <f>SUM(R188:R203)</f>
        <v>0.28158</v>
      </c>
      <c r="S187" s="167"/>
      <c r="T187" s="169">
        <f>SUM(T188:T203)</f>
        <v>0</v>
      </c>
      <c r="AR187" s="170" t="s">
        <v>83</v>
      </c>
      <c r="AT187" s="171" t="s">
        <v>73</v>
      </c>
      <c r="AU187" s="171" t="s">
        <v>81</v>
      </c>
      <c r="AY187" s="170" t="s">
        <v>113</v>
      </c>
      <c r="BK187" s="172">
        <f>SUM(BK188:BK203)</f>
        <v>191988.44</v>
      </c>
    </row>
    <row r="188" spans="1:65" s="2" customFormat="1" ht="16.5" customHeight="1">
      <c r="A188" s="29"/>
      <c r="B188" s="30"/>
      <c r="C188" s="173" t="s">
        <v>299</v>
      </c>
      <c r="D188" s="173" t="s">
        <v>114</v>
      </c>
      <c r="E188" s="174" t="s">
        <v>300</v>
      </c>
      <c r="F188" s="175" t="s">
        <v>301</v>
      </c>
      <c r="G188" s="176" t="s">
        <v>150</v>
      </c>
      <c r="H188" s="177">
        <v>4</v>
      </c>
      <c r="I188" s="178">
        <v>8450</v>
      </c>
      <c r="J188" s="178">
        <f>ROUND(I188*H188,2)</f>
        <v>33800</v>
      </c>
      <c r="K188" s="179"/>
      <c r="L188" s="34"/>
      <c r="M188" s="180" t="s">
        <v>1</v>
      </c>
      <c r="N188" s="181" t="s">
        <v>39</v>
      </c>
      <c r="O188" s="182">
        <v>2.8679999999999999</v>
      </c>
      <c r="P188" s="182">
        <f>O188*H188</f>
        <v>11.472</v>
      </c>
      <c r="Q188" s="182">
        <v>1.5E-3</v>
      </c>
      <c r="R188" s="182">
        <f>Q188*H188</f>
        <v>6.0000000000000001E-3</v>
      </c>
      <c r="S188" s="182">
        <v>0</v>
      </c>
      <c r="T188" s="183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84" t="s">
        <v>127</v>
      </c>
      <c r="AT188" s="184" t="s">
        <v>114</v>
      </c>
      <c r="AU188" s="184" t="s">
        <v>83</v>
      </c>
      <c r="AY188" s="15" t="s">
        <v>113</v>
      </c>
      <c r="BE188" s="185">
        <f>IF(N188="základní",J188,0)</f>
        <v>33800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5" t="s">
        <v>81</v>
      </c>
      <c r="BK188" s="185">
        <f>ROUND(I188*H188,2)</f>
        <v>33800</v>
      </c>
      <c r="BL188" s="15" t="s">
        <v>127</v>
      </c>
      <c r="BM188" s="184" t="s">
        <v>302</v>
      </c>
    </row>
    <row r="189" spans="1:65" s="2" customFormat="1" ht="19.5">
      <c r="A189" s="29"/>
      <c r="B189" s="30"/>
      <c r="C189" s="31"/>
      <c r="D189" s="186" t="s">
        <v>120</v>
      </c>
      <c r="E189" s="31"/>
      <c r="F189" s="187" t="s">
        <v>303</v>
      </c>
      <c r="G189" s="31"/>
      <c r="H189" s="31"/>
      <c r="I189" s="31"/>
      <c r="J189" s="31"/>
      <c r="K189" s="31"/>
      <c r="L189" s="34"/>
      <c r="M189" s="188"/>
      <c r="N189" s="189"/>
      <c r="O189" s="66"/>
      <c r="P189" s="66"/>
      <c r="Q189" s="66"/>
      <c r="R189" s="66"/>
      <c r="S189" s="66"/>
      <c r="T189" s="67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5" t="s">
        <v>120</v>
      </c>
      <c r="AU189" s="15" t="s">
        <v>83</v>
      </c>
    </row>
    <row r="190" spans="1:65" s="2" customFormat="1" ht="24.2" customHeight="1">
      <c r="A190" s="29"/>
      <c r="B190" s="30"/>
      <c r="C190" s="190" t="s">
        <v>304</v>
      </c>
      <c r="D190" s="190" t="s">
        <v>131</v>
      </c>
      <c r="E190" s="191" t="s">
        <v>305</v>
      </c>
      <c r="F190" s="192" t="s">
        <v>306</v>
      </c>
      <c r="G190" s="193" t="s">
        <v>126</v>
      </c>
      <c r="H190" s="194">
        <v>3</v>
      </c>
      <c r="I190" s="195">
        <v>8479.34</v>
      </c>
      <c r="J190" s="195">
        <f>ROUND(I190*H190,2)</f>
        <v>25438.02</v>
      </c>
      <c r="K190" s="196"/>
      <c r="L190" s="197"/>
      <c r="M190" s="198" t="s">
        <v>1</v>
      </c>
      <c r="N190" s="199" t="s">
        <v>39</v>
      </c>
      <c r="O190" s="182">
        <v>0</v>
      </c>
      <c r="P190" s="182">
        <f>O190*H190</f>
        <v>0</v>
      </c>
      <c r="Q190" s="182">
        <v>2.069E-2</v>
      </c>
      <c r="R190" s="182">
        <f>Q190*H190</f>
        <v>6.207E-2</v>
      </c>
      <c r="S190" s="182">
        <v>0</v>
      </c>
      <c r="T190" s="183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84" t="s">
        <v>157</v>
      </c>
      <c r="AT190" s="184" t="s">
        <v>131</v>
      </c>
      <c r="AU190" s="184" t="s">
        <v>83</v>
      </c>
      <c r="AY190" s="15" t="s">
        <v>113</v>
      </c>
      <c r="BE190" s="185">
        <f>IF(N190="základní",J190,0)</f>
        <v>25438.02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5" t="s">
        <v>81</v>
      </c>
      <c r="BK190" s="185">
        <f>ROUND(I190*H190,2)</f>
        <v>25438.02</v>
      </c>
      <c r="BL190" s="15" t="s">
        <v>118</v>
      </c>
      <c r="BM190" s="184" t="s">
        <v>307</v>
      </c>
    </row>
    <row r="191" spans="1:65" s="2" customFormat="1" ht="11.25">
      <c r="A191" s="29"/>
      <c r="B191" s="30"/>
      <c r="C191" s="31"/>
      <c r="D191" s="186" t="s">
        <v>120</v>
      </c>
      <c r="E191" s="31"/>
      <c r="F191" s="187" t="s">
        <v>306</v>
      </c>
      <c r="G191" s="31"/>
      <c r="H191" s="31"/>
      <c r="I191" s="31"/>
      <c r="J191" s="31"/>
      <c r="K191" s="31"/>
      <c r="L191" s="34"/>
      <c r="M191" s="188"/>
      <c r="N191" s="189"/>
      <c r="O191" s="66"/>
      <c r="P191" s="66"/>
      <c r="Q191" s="66"/>
      <c r="R191" s="66"/>
      <c r="S191" s="66"/>
      <c r="T191" s="67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5" t="s">
        <v>120</v>
      </c>
      <c r="AU191" s="15" t="s">
        <v>83</v>
      </c>
    </row>
    <row r="192" spans="1:65" s="2" customFormat="1" ht="24.2" customHeight="1">
      <c r="A192" s="29"/>
      <c r="B192" s="30"/>
      <c r="C192" s="190" t="s">
        <v>308</v>
      </c>
      <c r="D192" s="190" t="s">
        <v>131</v>
      </c>
      <c r="E192" s="191" t="s">
        <v>309</v>
      </c>
      <c r="F192" s="192" t="s">
        <v>310</v>
      </c>
      <c r="G192" s="193" t="s">
        <v>126</v>
      </c>
      <c r="H192" s="194">
        <v>4</v>
      </c>
      <c r="I192" s="195">
        <v>5809.92</v>
      </c>
      <c r="J192" s="195">
        <f>ROUND(I192*H192,2)</f>
        <v>23239.68</v>
      </c>
      <c r="K192" s="196"/>
      <c r="L192" s="197"/>
      <c r="M192" s="198" t="s">
        <v>1</v>
      </c>
      <c r="N192" s="199" t="s">
        <v>39</v>
      </c>
      <c r="O192" s="182">
        <v>0</v>
      </c>
      <c r="P192" s="182">
        <f>O192*H192</f>
        <v>0</v>
      </c>
      <c r="Q192" s="182">
        <v>3.3400000000000001E-3</v>
      </c>
      <c r="R192" s="182">
        <f>Q192*H192</f>
        <v>1.336E-2</v>
      </c>
      <c r="S192" s="182">
        <v>0</v>
      </c>
      <c r="T192" s="18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84" t="s">
        <v>157</v>
      </c>
      <c r="AT192" s="184" t="s">
        <v>131</v>
      </c>
      <c r="AU192" s="184" t="s">
        <v>83</v>
      </c>
      <c r="AY192" s="15" t="s">
        <v>113</v>
      </c>
      <c r="BE192" s="185">
        <f>IF(N192="základní",J192,0)</f>
        <v>23239.68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5" t="s">
        <v>81</v>
      </c>
      <c r="BK192" s="185">
        <f>ROUND(I192*H192,2)</f>
        <v>23239.68</v>
      </c>
      <c r="BL192" s="15" t="s">
        <v>118</v>
      </c>
      <c r="BM192" s="184" t="s">
        <v>311</v>
      </c>
    </row>
    <row r="193" spans="1:65" s="2" customFormat="1" ht="11.25">
      <c r="A193" s="29"/>
      <c r="B193" s="30"/>
      <c r="C193" s="31"/>
      <c r="D193" s="186" t="s">
        <v>120</v>
      </c>
      <c r="E193" s="31"/>
      <c r="F193" s="187" t="s">
        <v>310</v>
      </c>
      <c r="G193" s="31"/>
      <c r="H193" s="31"/>
      <c r="I193" s="31"/>
      <c r="J193" s="31"/>
      <c r="K193" s="31"/>
      <c r="L193" s="34"/>
      <c r="M193" s="188"/>
      <c r="N193" s="189"/>
      <c r="O193" s="66"/>
      <c r="P193" s="66"/>
      <c r="Q193" s="66"/>
      <c r="R193" s="66"/>
      <c r="S193" s="66"/>
      <c r="T193" s="67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5" t="s">
        <v>120</v>
      </c>
      <c r="AU193" s="15" t="s">
        <v>83</v>
      </c>
    </row>
    <row r="194" spans="1:65" s="2" customFormat="1" ht="24.2" customHeight="1">
      <c r="A194" s="29"/>
      <c r="B194" s="30"/>
      <c r="C194" s="190" t="s">
        <v>312</v>
      </c>
      <c r="D194" s="190" t="s">
        <v>131</v>
      </c>
      <c r="E194" s="191" t="s">
        <v>313</v>
      </c>
      <c r="F194" s="192" t="s">
        <v>314</v>
      </c>
      <c r="G194" s="193" t="s">
        <v>126</v>
      </c>
      <c r="H194" s="194">
        <v>1</v>
      </c>
      <c r="I194" s="195">
        <v>23818.18</v>
      </c>
      <c r="J194" s="195">
        <f>ROUND(I194*H194,2)</f>
        <v>23818.18</v>
      </c>
      <c r="K194" s="196"/>
      <c r="L194" s="197"/>
      <c r="M194" s="198" t="s">
        <v>1</v>
      </c>
      <c r="N194" s="199" t="s">
        <v>39</v>
      </c>
      <c r="O194" s="182">
        <v>0</v>
      </c>
      <c r="P194" s="182">
        <f>O194*H194</f>
        <v>0</v>
      </c>
      <c r="Q194" s="182">
        <v>3.1469999999999998E-2</v>
      </c>
      <c r="R194" s="182">
        <f>Q194*H194</f>
        <v>3.1469999999999998E-2</v>
      </c>
      <c r="S194" s="182">
        <v>0</v>
      </c>
      <c r="T194" s="183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84" t="s">
        <v>157</v>
      </c>
      <c r="AT194" s="184" t="s">
        <v>131</v>
      </c>
      <c r="AU194" s="184" t="s">
        <v>83</v>
      </c>
      <c r="AY194" s="15" t="s">
        <v>113</v>
      </c>
      <c r="BE194" s="185">
        <f>IF(N194="základní",J194,0)</f>
        <v>23818.18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5" t="s">
        <v>81</v>
      </c>
      <c r="BK194" s="185">
        <f>ROUND(I194*H194,2)</f>
        <v>23818.18</v>
      </c>
      <c r="BL194" s="15" t="s">
        <v>118</v>
      </c>
      <c r="BM194" s="184" t="s">
        <v>315</v>
      </c>
    </row>
    <row r="195" spans="1:65" s="2" customFormat="1" ht="11.25">
      <c r="A195" s="29"/>
      <c r="B195" s="30"/>
      <c r="C195" s="31"/>
      <c r="D195" s="186" t="s">
        <v>120</v>
      </c>
      <c r="E195" s="31"/>
      <c r="F195" s="187" t="s">
        <v>314</v>
      </c>
      <c r="G195" s="31"/>
      <c r="H195" s="31"/>
      <c r="I195" s="31"/>
      <c r="J195" s="31"/>
      <c r="K195" s="31"/>
      <c r="L195" s="34"/>
      <c r="M195" s="188"/>
      <c r="N195" s="189"/>
      <c r="O195" s="66"/>
      <c r="P195" s="66"/>
      <c r="Q195" s="66"/>
      <c r="R195" s="66"/>
      <c r="S195" s="66"/>
      <c r="T195" s="67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5" t="s">
        <v>120</v>
      </c>
      <c r="AU195" s="15" t="s">
        <v>83</v>
      </c>
    </row>
    <row r="196" spans="1:65" s="2" customFormat="1" ht="24.2" customHeight="1">
      <c r="A196" s="29"/>
      <c r="B196" s="30"/>
      <c r="C196" s="190" t="s">
        <v>316</v>
      </c>
      <c r="D196" s="190" t="s">
        <v>131</v>
      </c>
      <c r="E196" s="191" t="s">
        <v>317</v>
      </c>
      <c r="F196" s="192" t="s">
        <v>318</v>
      </c>
      <c r="G196" s="193" t="s">
        <v>126</v>
      </c>
      <c r="H196" s="194">
        <v>4</v>
      </c>
      <c r="I196" s="195">
        <v>4256.2</v>
      </c>
      <c r="J196" s="195">
        <f>ROUND(I196*H196,2)</f>
        <v>17024.8</v>
      </c>
      <c r="K196" s="196"/>
      <c r="L196" s="197"/>
      <c r="M196" s="198" t="s">
        <v>1</v>
      </c>
      <c r="N196" s="199" t="s">
        <v>39</v>
      </c>
      <c r="O196" s="182">
        <v>0</v>
      </c>
      <c r="P196" s="182">
        <f>O196*H196</f>
        <v>0</v>
      </c>
      <c r="Q196" s="182">
        <v>1.7989999999999999E-2</v>
      </c>
      <c r="R196" s="182">
        <f>Q196*H196</f>
        <v>7.1959999999999996E-2</v>
      </c>
      <c r="S196" s="182">
        <v>0</v>
      </c>
      <c r="T196" s="183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84" t="s">
        <v>157</v>
      </c>
      <c r="AT196" s="184" t="s">
        <v>131</v>
      </c>
      <c r="AU196" s="184" t="s">
        <v>83</v>
      </c>
      <c r="AY196" s="15" t="s">
        <v>113</v>
      </c>
      <c r="BE196" s="185">
        <f>IF(N196="základní",J196,0)</f>
        <v>17024.8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5" t="s">
        <v>81</v>
      </c>
      <c r="BK196" s="185">
        <f>ROUND(I196*H196,2)</f>
        <v>17024.8</v>
      </c>
      <c r="BL196" s="15" t="s">
        <v>118</v>
      </c>
      <c r="BM196" s="184" t="s">
        <v>319</v>
      </c>
    </row>
    <row r="197" spans="1:65" s="2" customFormat="1" ht="11.25">
      <c r="A197" s="29"/>
      <c r="B197" s="30"/>
      <c r="C197" s="31"/>
      <c r="D197" s="186" t="s">
        <v>120</v>
      </c>
      <c r="E197" s="31"/>
      <c r="F197" s="187" t="s">
        <v>318</v>
      </c>
      <c r="G197" s="31"/>
      <c r="H197" s="31"/>
      <c r="I197" s="31"/>
      <c r="J197" s="31"/>
      <c r="K197" s="31"/>
      <c r="L197" s="34"/>
      <c r="M197" s="188"/>
      <c r="N197" s="189"/>
      <c r="O197" s="66"/>
      <c r="P197" s="66"/>
      <c r="Q197" s="66"/>
      <c r="R197" s="66"/>
      <c r="S197" s="66"/>
      <c r="T197" s="67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5" t="s">
        <v>120</v>
      </c>
      <c r="AU197" s="15" t="s">
        <v>83</v>
      </c>
    </row>
    <row r="198" spans="1:65" s="2" customFormat="1" ht="24.2" customHeight="1">
      <c r="A198" s="29"/>
      <c r="B198" s="30"/>
      <c r="C198" s="190" t="s">
        <v>320</v>
      </c>
      <c r="D198" s="190" t="s">
        <v>131</v>
      </c>
      <c r="E198" s="191" t="s">
        <v>321</v>
      </c>
      <c r="F198" s="192" t="s">
        <v>322</v>
      </c>
      <c r="G198" s="193" t="s">
        <v>126</v>
      </c>
      <c r="H198" s="194">
        <v>8</v>
      </c>
      <c r="I198" s="195">
        <v>3834.71</v>
      </c>
      <c r="J198" s="195">
        <f>ROUND(I198*H198,2)</f>
        <v>30677.68</v>
      </c>
      <c r="K198" s="196"/>
      <c r="L198" s="197"/>
      <c r="M198" s="198" t="s">
        <v>1</v>
      </c>
      <c r="N198" s="199" t="s">
        <v>39</v>
      </c>
      <c r="O198" s="182">
        <v>0</v>
      </c>
      <c r="P198" s="182">
        <f>O198*H198</f>
        <v>0</v>
      </c>
      <c r="Q198" s="182">
        <v>1.06E-2</v>
      </c>
      <c r="R198" s="182">
        <f>Q198*H198</f>
        <v>8.48E-2</v>
      </c>
      <c r="S198" s="182">
        <v>0</v>
      </c>
      <c r="T198" s="183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84" t="s">
        <v>157</v>
      </c>
      <c r="AT198" s="184" t="s">
        <v>131</v>
      </c>
      <c r="AU198" s="184" t="s">
        <v>83</v>
      </c>
      <c r="AY198" s="15" t="s">
        <v>113</v>
      </c>
      <c r="BE198" s="185">
        <f>IF(N198="základní",J198,0)</f>
        <v>30677.68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5" t="s">
        <v>81</v>
      </c>
      <c r="BK198" s="185">
        <f>ROUND(I198*H198,2)</f>
        <v>30677.68</v>
      </c>
      <c r="BL198" s="15" t="s">
        <v>118</v>
      </c>
      <c r="BM198" s="184" t="s">
        <v>323</v>
      </c>
    </row>
    <row r="199" spans="1:65" s="2" customFormat="1" ht="11.25">
      <c r="A199" s="29"/>
      <c r="B199" s="30"/>
      <c r="C199" s="31"/>
      <c r="D199" s="186" t="s">
        <v>120</v>
      </c>
      <c r="E199" s="31"/>
      <c r="F199" s="187" t="s">
        <v>322</v>
      </c>
      <c r="G199" s="31"/>
      <c r="H199" s="31"/>
      <c r="I199" s="31"/>
      <c r="J199" s="31"/>
      <c r="K199" s="31"/>
      <c r="L199" s="34"/>
      <c r="M199" s="188"/>
      <c r="N199" s="189"/>
      <c r="O199" s="66"/>
      <c r="P199" s="66"/>
      <c r="Q199" s="66"/>
      <c r="R199" s="66"/>
      <c r="S199" s="66"/>
      <c r="T199" s="67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5" t="s">
        <v>120</v>
      </c>
      <c r="AU199" s="15" t="s">
        <v>83</v>
      </c>
    </row>
    <row r="200" spans="1:65" s="2" customFormat="1" ht="24.2" customHeight="1">
      <c r="A200" s="29"/>
      <c r="B200" s="30"/>
      <c r="C200" s="190" t="s">
        <v>324</v>
      </c>
      <c r="D200" s="190" t="s">
        <v>131</v>
      </c>
      <c r="E200" s="191" t="s">
        <v>325</v>
      </c>
      <c r="F200" s="192" t="s">
        <v>326</v>
      </c>
      <c r="G200" s="193" t="s">
        <v>126</v>
      </c>
      <c r="H200" s="194">
        <v>4</v>
      </c>
      <c r="I200" s="195">
        <v>6297.52</v>
      </c>
      <c r="J200" s="195">
        <f>ROUND(I200*H200,2)</f>
        <v>25190.080000000002</v>
      </c>
      <c r="K200" s="196"/>
      <c r="L200" s="197"/>
      <c r="M200" s="198" t="s">
        <v>1</v>
      </c>
      <c r="N200" s="199" t="s">
        <v>39</v>
      </c>
      <c r="O200" s="182">
        <v>0</v>
      </c>
      <c r="P200" s="182">
        <f>O200*H200</f>
        <v>0</v>
      </c>
      <c r="Q200" s="182">
        <v>2.98E-3</v>
      </c>
      <c r="R200" s="182">
        <f>Q200*H200</f>
        <v>1.192E-2</v>
      </c>
      <c r="S200" s="182">
        <v>0</v>
      </c>
      <c r="T200" s="183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84" t="s">
        <v>134</v>
      </c>
      <c r="AT200" s="184" t="s">
        <v>131</v>
      </c>
      <c r="AU200" s="184" t="s">
        <v>83</v>
      </c>
      <c r="AY200" s="15" t="s">
        <v>113</v>
      </c>
      <c r="BE200" s="185">
        <f>IF(N200="základní",J200,0)</f>
        <v>25190.080000000002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5" t="s">
        <v>81</v>
      </c>
      <c r="BK200" s="185">
        <f>ROUND(I200*H200,2)</f>
        <v>25190.080000000002</v>
      </c>
      <c r="BL200" s="15" t="s">
        <v>127</v>
      </c>
      <c r="BM200" s="184" t="s">
        <v>327</v>
      </c>
    </row>
    <row r="201" spans="1:65" s="2" customFormat="1" ht="19.5">
      <c r="A201" s="29"/>
      <c r="B201" s="30"/>
      <c r="C201" s="31"/>
      <c r="D201" s="186" t="s">
        <v>120</v>
      </c>
      <c r="E201" s="31"/>
      <c r="F201" s="187" t="s">
        <v>326</v>
      </c>
      <c r="G201" s="31"/>
      <c r="H201" s="31"/>
      <c r="I201" s="31"/>
      <c r="J201" s="31"/>
      <c r="K201" s="31"/>
      <c r="L201" s="34"/>
      <c r="M201" s="188"/>
      <c r="N201" s="189"/>
      <c r="O201" s="66"/>
      <c r="P201" s="66"/>
      <c r="Q201" s="66"/>
      <c r="R201" s="66"/>
      <c r="S201" s="66"/>
      <c r="T201" s="67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5" t="s">
        <v>120</v>
      </c>
      <c r="AU201" s="15" t="s">
        <v>83</v>
      </c>
    </row>
    <row r="202" spans="1:65" s="2" customFormat="1" ht="24.2" customHeight="1">
      <c r="A202" s="29"/>
      <c r="B202" s="30"/>
      <c r="C202" s="173" t="s">
        <v>134</v>
      </c>
      <c r="D202" s="173" t="s">
        <v>114</v>
      </c>
      <c r="E202" s="174" t="s">
        <v>328</v>
      </c>
      <c r="F202" s="175" t="s">
        <v>329</v>
      </c>
      <c r="G202" s="176" t="s">
        <v>262</v>
      </c>
      <c r="H202" s="177">
        <v>4</v>
      </c>
      <c r="I202" s="178">
        <v>3200</v>
      </c>
      <c r="J202" s="178">
        <f>ROUND(I202*H202,2)</f>
        <v>12800</v>
      </c>
      <c r="K202" s="179"/>
      <c r="L202" s="34"/>
      <c r="M202" s="180" t="s">
        <v>1</v>
      </c>
      <c r="N202" s="181" t="s">
        <v>39</v>
      </c>
      <c r="O202" s="182">
        <v>0</v>
      </c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84" t="s">
        <v>127</v>
      </c>
      <c r="AT202" s="184" t="s">
        <v>114</v>
      </c>
      <c r="AU202" s="184" t="s">
        <v>83</v>
      </c>
      <c r="AY202" s="15" t="s">
        <v>113</v>
      </c>
      <c r="BE202" s="185">
        <f>IF(N202="základní",J202,0)</f>
        <v>12800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5" t="s">
        <v>81</v>
      </c>
      <c r="BK202" s="185">
        <f>ROUND(I202*H202,2)</f>
        <v>12800</v>
      </c>
      <c r="BL202" s="15" t="s">
        <v>127</v>
      </c>
      <c r="BM202" s="184" t="s">
        <v>330</v>
      </c>
    </row>
    <row r="203" spans="1:65" s="2" customFormat="1" ht="19.5">
      <c r="A203" s="29"/>
      <c r="B203" s="30"/>
      <c r="C203" s="31"/>
      <c r="D203" s="186" t="s">
        <v>120</v>
      </c>
      <c r="E203" s="31"/>
      <c r="F203" s="187" t="s">
        <v>331</v>
      </c>
      <c r="G203" s="31"/>
      <c r="H203" s="31"/>
      <c r="I203" s="31"/>
      <c r="J203" s="31"/>
      <c r="K203" s="31"/>
      <c r="L203" s="34"/>
      <c r="M203" s="200"/>
      <c r="N203" s="201"/>
      <c r="O203" s="202"/>
      <c r="P203" s="202"/>
      <c r="Q203" s="202"/>
      <c r="R203" s="202"/>
      <c r="S203" s="202"/>
      <c r="T203" s="203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5" t="s">
        <v>120</v>
      </c>
      <c r="AU203" s="15" t="s">
        <v>83</v>
      </c>
    </row>
    <row r="204" spans="1:65" s="2" customFormat="1" ht="6.95" customHeight="1">
      <c r="A204" s="29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34"/>
      <c r="M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</row>
  </sheetData>
  <sheetProtection algorithmName="SHA-512" hashValue="Uep9OYYggK+JqdNhICCzfc8hGYpAtyyYeLzE/uWj2Z8qhRR3lZRAOYnpaMZep6QXIeMDvkRxdSloeytbCsVLbQ==" saltValue="M1j0rqy1jwtNn4L28txaxrn4HSUDAQsnlgg7YfyIRL6ndutsrLT19QHZj+GuXCj43+bYgQgrrIaCzGl9Oc8Qag==" spinCount="100000" sheet="1" objects="1" scenarios="1" formatColumns="0" formatRows="0" autoFilter="0"/>
  <autoFilter ref="C126:K203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Méněpráce</vt:lpstr>
      <vt:lpstr>03 - Vícepráce</vt:lpstr>
      <vt:lpstr>'02 - Méněpráce'!Názvy_tisku</vt:lpstr>
      <vt:lpstr>'03 - Vícepráce'!Názvy_tisku</vt:lpstr>
      <vt:lpstr>'Rekapitulace stavby'!Názvy_tisku</vt:lpstr>
      <vt:lpstr>'02 - Méněpráce'!Oblast_tisku</vt:lpstr>
      <vt:lpstr>'03 - Vícepráce'!Oblast_tisku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Purkert</dc:creator>
  <cp:lastModifiedBy>Luděk Purkert</cp:lastModifiedBy>
  <dcterms:created xsi:type="dcterms:W3CDTF">2025-02-10T06:20:27Z</dcterms:created>
  <dcterms:modified xsi:type="dcterms:W3CDTF">2025-02-10T06:24:07Z</dcterms:modified>
</cp:coreProperties>
</file>